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F-D26L2\Documents\respaldo carla 09 febrero 2021\TRANSPARENCIA FISCAL\2022\ADQUISICIONES\"/>
    </mc:Choice>
  </mc:AlternateContent>
  <bookViews>
    <workbookView xWindow="-120" yWindow="-120" windowWidth="29040" windowHeight="15840"/>
  </bookViews>
  <sheets>
    <sheet name="PAA 2022" sheetId="1" r:id="rId1"/>
  </sheets>
  <definedNames>
    <definedName name="_xlnm.Print_Titles" localSheetId="0">'PAA 2022'!$5:$5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6" i="1" l="1"/>
  <c r="G446" i="1"/>
  <c r="D446" i="1"/>
  <c r="AF445" i="1"/>
  <c r="AD445" i="1"/>
  <c r="AB445" i="1"/>
  <c r="Z445" i="1"/>
  <c r="X445" i="1"/>
  <c r="G445" i="1" s="1"/>
  <c r="V445" i="1"/>
  <c r="T445" i="1"/>
  <c r="R445" i="1"/>
  <c r="P445" i="1"/>
  <c r="N445" i="1"/>
  <c r="L445" i="1"/>
  <c r="J445" i="1"/>
  <c r="H444" i="1"/>
  <c r="G444" i="1"/>
  <c r="D444" i="1"/>
  <c r="AF443" i="1"/>
  <c r="AD443" i="1"/>
  <c r="AD442" i="1" s="1"/>
  <c r="AB443" i="1"/>
  <c r="Z443" i="1"/>
  <c r="Z442" i="1" s="1"/>
  <c r="X443" i="1"/>
  <c r="H443" i="1" s="1"/>
  <c r="V443" i="1"/>
  <c r="V442" i="1" s="1"/>
  <c r="T443" i="1"/>
  <c r="R443" i="1"/>
  <c r="P443" i="1"/>
  <c r="N443" i="1"/>
  <c r="N442" i="1" s="1"/>
  <c r="L443" i="1"/>
  <c r="J443" i="1"/>
  <c r="J442" i="1" s="1"/>
  <c r="AF442" i="1"/>
  <c r="T442" i="1"/>
  <c r="R442" i="1"/>
  <c r="P442" i="1"/>
  <c r="AB441" i="1"/>
  <c r="G441" i="1"/>
  <c r="AF440" i="1"/>
  <c r="AF439" i="1" s="1"/>
  <c r="AD440" i="1"/>
  <c r="Z440" i="1"/>
  <c r="X440" i="1"/>
  <c r="V440" i="1"/>
  <c r="V439" i="1" s="1"/>
  <c r="T440" i="1"/>
  <c r="T439" i="1" s="1"/>
  <c r="R440" i="1"/>
  <c r="R439" i="1" s="1"/>
  <c r="P440" i="1"/>
  <c r="P439" i="1" s="1"/>
  <c r="N440" i="1"/>
  <c r="L440" i="1"/>
  <c r="J440" i="1"/>
  <c r="AD439" i="1"/>
  <c r="AA439" i="1"/>
  <c r="Z439" i="1"/>
  <c r="Y439" i="1"/>
  <c r="X439" i="1"/>
  <c r="N439" i="1"/>
  <c r="L439" i="1"/>
  <c r="J439" i="1"/>
  <c r="H438" i="1"/>
  <c r="G438" i="1"/>
  <c r="D438" i="1"/>
  <c r="AF437" i="1"/>
  <c r="AD437" i="1"/>
  <c r="AB437" i="1"/>
  <c r="Z437" i="1"/>
  <c r="X437" i="1"/>
  <c r="V437" i="1"/>
  <c r="V433" i="1" s="1"/>
  <c r="T437" i="1"/>
  <c r="T433" i="1" s="1"/>
  <c r="R437" i="1"/>
  <c r="P437" i="1"/>
  <c r="N437" i="1"/>
  <c r="L437" i="1"/>
  <c r="J437" i="1"/>
  <c r="H437" i="1" s="1"/>
  <c r="H436" i="1"/>
  <c r="G436" i="1"/>
  <c r="H435" i="1"/>
  <c r="D435" i="1"/>
  <c r="G435" i="1" s="1"/>
  <c r="AF434" i="1"/>
  <c r="AD434" i="1"/>
  <c r="AD433" i="1" s="1"/>
  <c r="AB434" i="1"/>
  <c r="AB433" i="1" s="1"/>
  <c r="Z434" i="1"/>
  <c r="X434" i="1"/>
  <c r="V434" i="1"/>
  <c r="T434" i="1"/>
  <c r="R434" i="1"/>
  <c r="P434" i="1"/>
  <c r="N434" i="1"/>
  <c r="N433" i="1" s="1"/>
  <c r="L434" i="1"/>
  <c r="L433" i="1" s="1"/>
  <c r="J434" i="1"/>
  <c r="J433" i="1" s="1"/>
  <c r="AF433" i="1"/>
  <c r="Z433" i="1"/>
  <c r="R433" i="1"/>
  <c r="P433" i="1"/>
  <c r="H432" i="1"/>
  <c r="G432" i="1"/>
  <c r="H431" i="1"/>
  <c r="G431" i="1"/>
  <c r="H430" i="1"/>
  <c r="H429" i="1" s="1"/>
  <c r="G430" i="1"/>
  <c r="AF429" i="1"/>
  <c r="AD429" i="1"/>
  <c r="AB429" i="1"/>
  <c r="Z429" i="1"/>
  <c r="X429" i="1"/>
  <c r="V429" i="1"/>
  <c r="V418" i="1" s="1"/>
  <c r="T429" i="1"/>
  <c r="R429" i="1"/>
  <c r="P429" i="1"/>
  <c r="N429" i="1"/>
  <c r="L429" i="1"/>
  <c r="J429" i="1"/>
  <c r="H428" i="1"/>
  <c r="G428" i="1"/>
  <c r="H427" i="1"/>
  <c r="G427" i="1"/>
  <c r="H426" i="1"/>
  <c r="D426" i="1"/>
  <c r="G426" i="1" s="1"/>
  <c r="G425" i="1" s="1"/>
  <c r="AF425" i="1"/>
  <c r="AD425" i="1"/>
  <c r="AB425" i="1"/>
  <c r="Z425" i="1"/>
  <c r="X425" i="1"/>
  <c r="V425" i="1"/>
  <c r="T425" i="1"/>
  <c r="R425" i="1"/>
  <c r="P425" i="1"/>
  <c r="N425" i="1"/>
  <c r="L425" i="1"/>
  <c r="L418" i="1" s="1"/>
  <c r="J425" i="1"/>
  <c r="H425" i="1"/>
  <c r="N424" i="1"/>
  <c r="H424" i="1" s="1"/>
  <c r="G424" i="1"/>
  <c r="H423" i="1"/>
  <c r="G423" i="1"/>
  <c r="H422" i="1"/>
  <c r="G422" i="1"/>
  <c r="D422" i="1"/>
  <c r="H421" i="1"/>
  <c r="G421" i="1"/>
  <c r="H420" i="1"/>
  <c r="G420" i="1"/>
  <c r="AF419" i="1"/>
  <c r="AD419" i="1"/>
  <c r="AD418" i="1" s="1"/>
  <c r="AB419" i="1"/>
  <c r="AB418" i="1" s="1"/>
  <c r="Z419" i="1"/>
  <c r="Z418" i="1" s="1"/>
  <c r="X419" i="1"/>
  <c r="V419" i="1"/>
  <c r="T419" i="1"/>
  <c r="T418" i="1" s="1"/>
  <c r="R419" i="1"/>
  <c r="P419" i="1"/>
  <c r="P418" i="1" s="1"/>
  <c r="N419" i="1"/>
  <c r="N418" i="1" s="1"/>
  <c r="L419" i="1"/>
  <c r="J419" i="1"/>
  <c r="X418" i="1"/>
  <c r="J418" i="1"/>
  <c r="H416" i="1"/>
  <c r="D416" i="1"/>
  <c r="G416" i="1" s="1"/>
  <c r="G415" i="1" s="1"/>
  <c r="AF415" i="1"/>
  <c r="AD415" i="1"/>
  <c r="AB415" i="1"/>
  <c r="Z415" i="1"/>
  <c r="X415" i="1"/>
  <c r="V415" i="1"/>
  <c r="T415" i="1"/>
  <c r="R415" i="1"/>
  <c r="P415" i="1"/>
  <c r="N415" i="1"/>
  <c r="L415" i="1"/>
  <c r="J415" i="1"/>
  <c r="H415" i="1"/>
  <c r="H414" i="1"/>
  <c r="H413" i="1" s="1"/>
  <c r="D414" i="1"/>
  <c r="G414" i="1" s="1"/>
  <c r="G413" i="1" s="1"/>
  <c r="AF413" i="1"/>
  <c r="AD413" i="1"/>
  <c r="AB413" i="1"/>
  <c r="Z413" i="1"/>
  <c r="X413" i="1"/>
  <c r="V413" i="1"/>
  <c r="T413" i="1"/>
  <c r="T410" i="1" s="1"/>
  <c r="R413" i="1"/>
  <c r="P413" i="1"/>
  <c r="N413" i="1"/>
  <c r="L413" i="1"/>
  <c r="J413" i="1"/>
  <c r="H412" i="1"/>
  <c r="G412" i="1"/>
  <c r="G411" i="1" s="1"/>
  <c r="AF411" i="1"/>
  <c r="AF410" i="1" s="1"/>
  <c r="AD411" i="1"/>
  <c r="AB411" i="1"/>
  <c r="Z411" i="1"/>
  <c r="X411" i="1"/>
  <c r="V411" i="1"/>
  <c r="V410" i="1" s="1"/>
  <c r="T411" i="1"/>
  <c r="R411" i="1"/>
  <c r="R410" i="1" s="1"/>
  <c r="P411" i="1"/>
  <c r="N411" i="1"/>
  <c r="L411" i="1"/>
  <c r="J411" i="1"/>
  <c r="H411" i="1"/>
  <c r="AD410" i="1"/>
  <c r="X410" i="1"/>
  <c r="P410" i="1"/>
  <c r="N410" i="1"/>
  <c r="H409" i="1"/>
  <c r="H408" i="1" s="1"/>
  <c r="D409" i="1"/>
  <c r="G409" i="1" s="1"/>
  <c r="G408" i="1" s="1"/>
  <c r="AF408" i="1"/>
  <c r="AD408" i="1"/>
  <c r="AB408" i="1"/>
  <c r="Z408" i="1"/>
  <c r="X408" i="1"/>
  <c r="V408" i="1"/>
  <c r="T408" i="1"/>
  <c r="R408" i="1"/>
  <c r="P408" i="1"/>
  <c r="N408" i="1"/>
  <c r="L408" i="1"/>
  <c r="J408" i="1"/>
  <c r="H407" i="1"/>
  <c r="D407" i="1"/>
  <c r="G407" i="1" s="1"/>
  <c r="G406" i="1" s="1"/>
  <c r="AF406" i="1"/>
  <c r="AD406" i="1"/>
  <c r="AB406" i="1"/>
  <c r="Z406" i="1"/>
  <c r="X406" i="1"/>
  <c r="V406" i="1"/>
  <c r="T406" i="1"/>
  <c r="R406" i="1"/>
  <c r="P406" i="1"/>
  <c r="N406" i="1"/>
  <c r="L406" i="1"/>
  <c r="J406" i="1"/>
  <c r="H406" i="1"/>
  <c r="H405" i="1"/>
  <c r="H404" i="1" s="1"/>
  <c r="D405" i="1"/>
  <c r="G405" i="1" s="1"/>
  <c r="G404" i="1" s="1"/>
  <c r="AF404" i="1"/>
  <c r="AD404" i="1"/>
  <c r="AB404" i="1"/>
  <c r="Z404" i="1"/>
  <c r="X404" i="1"/>
  <c r="V404" i="1"/>
  <c r="T404" i="1"/>
  <c r="R404" i="1"/>
  <c r="P404" i="1"/>
  <c r="N404" i="1"/>
  <c r="L404" i="1"/>
  <c r="J404" i="1"/>
  <c r="H403" i="1"/>
  <c r="H402" i="1" s="1"/>
  <c r="D403" i="1"/>
  <c r="G403" i="1" s="1"/>
  <c r="G402" i="1" s="1"/>
  <c r="AF402" i="1"/>
  <c r="AD402" i="1"/>
  <c r="AB402" i="1"/>
  <c r="Z402" i="1"/>
  <c r="X402" i="1"/>
  <c r="V402" i="1"/>
  <c r="T402" i="1"/>
  <c r="R402" i="1"/>
  <c r="P402" i="1"/>
  <c r="N402" i="1"/>
  <c r="L402" i="1"/>
  <c r="J402" i="1"/>
  <c r="H401" i="1"/>
  <c r="H400" i="1" s="1"/>
  <c r="G401" i="1"/>
  <c r="G400" i="1" s="1"/>
  <c r="AF400" i="1"/>
  <c r="AD400" i="1"/>
  <c r="AB400" i="1"/>
  <c r="AB399" i="1" s="1"/>
  <c r="Z400" i="1"/>
  <c r="X400" i="1"/>
  <c r="V400" i="1"/>
  <c r="T400" i="1"/>
  <c r="R400" i="1"/>
  <c r="R399" i="1" s="1"/>
  <c r="P400" i="1"/>
  <c r="N400" i="1"/>
  <c r="L400" i="1"/>
  <c r="J400" i="1"/>
  <c r="H398" i="1"/>
  <c r="H397" i="1" s="1"/>
  <c r="G398" i="1"/>
  <c r="G397" i="1" s="1"/>
  <c r="AF397" i="1"/>
  <c r="AD397" i="1"/>
  <c r="AB397" i="1"/>
  <c r="Z397" i="1"/>
  <c r="X397" i="1"/>
  <c r="V397" i="1"/>
  <c r="T397" i="1"/>
  <c r="R397" i="1"/>
  <c r="P397" i="1"/>
  <c r="N397" i="1"/>
  <c r="L397" i="1"/>
  <c r="J397" i="1"/>
  <c r="H396" i="1"/>
  <c r="G396" i="1"/>
  <c r="G395" i="1" s="1"/>
  <c r="AF395" i="1"/>
  <c r="AD395" i="1"/>
  <c r="AB395" i="1"/>
  <c r="Z395" i="1"/>
  <c r="X395" i="1"/>
  <c r="V395" i="1"/>
  <c r="T395" i="1"/>
  <c r="R395" i="1"/>
  <c r="P395" i="1"/>
  <c r="N395" i="1"/>
  <c r="L395" i="1"/>
  <c r="L388" i="1" s="1"/>
  <c r="J395" i="1"/>
  <c r="H395" i="1"/>
  <c r="H394" i="1"/>
  <c r="G394" i="1"/>
  <c r="G393" i="1" s="1"/>
  <c r="D394" i="1"/>
  <c r="AF393" i="1"/>
  <c r="AD393" i="1"/>
  <c r="AD388" i="1" s="1"/>
  <c r="AB393" i="1"/>
  <c r="Z393" i="1"/>
  <c r="X393" i="1"/>
  <c r="V393" i="1"/>
  <c r="T393" i="1"/>
  <c r="R393" i="1"/>
  <c r="P393" i="1"/>
  <c r="N393" i="1"/>
  <c r="L393" i="1"/>
  <c r="J393" i="1"/>
  <c r="H393" i="1"/>
  <c r="H392" i="1"/>
  <c r="H391" i="1" s="1"/>
  <c r="G392" i="1"/>
  <c r="G391" i="1" s="1"/>
  <c r="D392" i="1"/>
  <c r="AF391" i="1"/>
  <c r="AD391" i="1"/>
  <c r="AB391" i="1"/>
  <c r="Z391" i="1"/>
  <c r="X391" i="1"/>
  <c r="V391" i="1"/>
  <c r="T391" i="1"/>
  <c r="R391" i="1"/>
  <c r="P391" i="1"/>
  <c r="N391" i="1"/>
  <c r="L391" i="1"/>
  <c r="J391" i="1"/>
  <c r="H390" i="1"/>
  <c r="H389" i="1" s="1"/>
  <c r="D390" i="1"/>
  <c r="G390" i="1" s="1"/>
  <c r="G389" i="1" s="1"/>
  <c r="AF389" i="1"/>
  <c r="AF388" i="1" s="1"/>
  <c r="AD389" i="1"/>
  <c r="AB389" i="1"/>
  <c r="Z389" i="1"/>
  <c r="X389" i="1"/>
  <c r="V389" i="1"/>
  <c r="V388" i="1" s="1"/>
  <c r="T389" i="1"/>
  <c r="R389" i="1"/>
  <c r="R388" i="1" s="1"/>
  <c r="P389" i="1"/>
  <c r="P388" i="1" s="1"/>
  <c r="N389" i="1"/>
  <c r="L389" i="1"/>
  <c r="J389" i="1"/>
  <c r="T388" i="1"/>
  <c r="H387" i="1"/>
  <c r="H386" i="1" s="1"/>
  <c r="G387" i="1"/>
  <c r="G386" i="1" s="1"/>
  <c r="AF386" i="1"/>
  <c r="AD386" i="1"/>
  <c r="AB386" i="1"/>
  <c r="AB381" i="1" s="1"/>
  <c r="Z386" i="1"/>
  <c r="X386" i="1"/>
  <c r="V386" i="1"/>
  <c r="T386" i="1"/>
  <c r="R386" i="1"/>
  <c r="P386" i="1"/>
  <c r="N386" i="1"/>
  <c r="L386" i="1"/>
  <c r="L381" i="1" s="1"/>
  <c r="J386" i="1"/>
  <c r="H385" i="1"/>
  <c r="H384" i="1" s="1"/>
  <c r="G385" i="1"/>
  <c r="G384" i="1" s="1"/>
  <c r="AF384" i="1"/>
  <c r="AD384" i="1"/>
  <c r="AB384" i="1"/>
  <c r="Z384" i="1"/>
  <c r="Z381" i="1" s="1"/>
  <c r="X384" i="1"/>
  <c r="V384" i="1"/>
  <c r="T384" i="1"/>
  <c r="R384" i="1"/>
  <c r="P384" i="1"/>
  <c r="N384" i="1"/>
  <c r="L384" i="1"/>
  <c r="J384" i="1"/>
  <c r="J381" i="1" s="1"/>
  <c r="H383" i="1"/>
  <c r="H382" i="1" s="1"/>
  <c r="D383" i="1"/>
  <c r="G383" i="1" s="1"/>
  <c r="G382" i="1" s="1"/>
  <c r="AF382" i="1"/>
  <c r="AD382" i="1"/>
  <c r="AB382" i="1"/>
  <c r="Z382" i="1"/>
  <c r="X382" i="1"/>
  <c r="X381" i="1" s="1"/>
  <c r="V382" i="1"/>
  <c r="V381" i="1" s="1"/>
  <c r="T382" i="1"/>
  <c r="T381" i="1" s="1"/>
  <c r="R382" i="1"/>
  <c r="P382" i="1"/>
  <c r="P381" i="1" s="1"/>
  <c r="N382" i="1"/>
  <c r="L382" i="1"/>
  <c r="J382" i="1"/>
  <c r="R381" i="1"/>
  <c r="H380" i="1"/>
  <c r="G380" i="1"/>
  <c r="G379" i="1" s="1"/>
  <c r="AF379" i="1"/>
  <c r="AD379" i="1"/>
  <c r="AB379" i="1"/>
  <c r="Z379" i="1"/>
  <c r="X379" i="1"/>
  <c r="V379" i="1"/>
  <c r="T379" i="1"/>
  <c r="R379" i="1"/>
  <c r="P379" i="1"/>
  <c r="N379" i="1"/>
  <c r="L379" i="1"/>
  <c r="J379" i="1"/>
  <c r="H379" i="1"/>
  <c r="H378" i="1"/>
  <c r="G378" i="1"/>
  <c r="G377" i="1" s="1"/>
  <c r="AD377" i="1"/>
  <c r="AB377" i="1"/>
  <c r="Z377" i="1"/>
  <c r="X377" i="1"/>
  <c r="V377" i="1"/>
  <c r="T377" i="1"/>
  <c r="R377" i="1"/>
  <c r="P377" i="1"/>
  <c r="N377" i="1"/>
  <c r="L377" i="1"/>
  <c r="J377" i="1"/>
  <c r="H377" i="1"/>
  <c r="H376" i="1"/>
  <c r="D376" i="1"/>
  <c r="G376" i="1" s="1"/>
  <c r="G375" i="1" s="1"/>
  <c r="AD375" i="1"/>
  <c r="AB375" i="1"/>
  <c r="Z375" i="1"/>
  <c r="X375" i="1"/>
  <c r="V375" i="1"/>
  <c r="T375" i="1"/>
  <c r="R375" i="1"/>
  <c r="P375" i="1"/>
  <c r="N375" i="1"/>
  <c r="L375" i="1"/>
  <c r="J375" i="1"/>
  <c r="H375" i="1"/>
  <c r="H374" i="1"/>
  <c r="G374" i="1"/>
  <c r="H373" i="1"/>
  <c r="G373" i="1"/>
  <c r="H372" i="1"/>
  <c r="G372" i="1"/>
  <c r="H371" i="1"/>
  <c r="D371" i="1"/>
  <c r="G371" i="1" s="1"/>
  <c r="H370" i="1"/>
  <c r="D370" i="1"/>
  <c r="G370" i="1" s="1"/>
  <c r="H369" i="1"/>
  <c r="G369" i="1"/>
  <c r="H368" i="1"/>
  <c r="G368" i="1"/>
  <c r="H367" i="1"/>
  <c r="D367" i="1"/>
  <c r="G367" i="1" s="1"/>
  <c r="H366" i="1"/>
  <c r="D366" i="1"/>
  <c r="G366" i="1" s="1"/>
  <c r="H365" i="1"/>
  <c r="D365" i="1"/>
  <c r="G365" i="1" s="1"/>
  <c r="H364" i="1"/>
  <c r="G364" i="1"/>
  <c r="H363" i="1"/>
  <c r="D363" i="1"/>
  <c r="G363" i="1" s="1"/>
  <c r="H362" i="1"/>
  <c r="G362" i="1"/>
  <c r="H361" i="1"/>
  <c r="G361" i="1"/>
  <c r="H360" i="1"/>
  <c r="D360" i="1"/>
  <c r="G360" i="1" s="1"/>
  <c r="H359" i="1"/>
  <c r="G359" i="1"/>
  <c r="AF358" i="1"/>
  <c r="AD358" i="1"/>
  <c r="AB358" i="1"/>
  <c r="Z358" i="1"/>
  <c r="X358" i="1"/>
  <c r="V358" i="1"/>
  <c r="T358" i="1"/>
  <c r="R358" i="1"/>
  <c r="P358" i="1"/>
  <c r="N358" i="1"/>
  <c r="L358" i="1"/>
  <c r="J358" i="1"/>
  <c r="H357" i="1"/>
  <c r="H356" i="1" s="1"/>
  <c r="G357" i="1"/>
  <c r="G356" i="1" s="1"/>
  <c r="AF356" i="1"/>
  <c r="AD356" i="1"/>
  <c r="AB356" i="1"/>
  <c r="Z356" i="1"/>
  <c r="X356" i="1"/>
  <c r="V356" i="1"/>
  <c r="T356" i="1"/>
  <c r="R356" i="1"/>
  <c r="P356" i="1"/>
  <c r="N356" i="1"/>
  <c r="L356" i="1"/>
  <c r="J356" i="1"/>
  <c r="H355" i="1"/>
  <c r="G355" i="1"/>
  <c r="H354" i="1"/>
  <c r="G354" i="1"/>
  <c r="AF353" i="1"/>
  <c r="AD353" i="1"/>
  <c r="AB353" i="1"/>
  <c r="Z353" i="1"/>
  <c r="X353" i="1"/>
  <c r="V353" i="1"/>
  <c r="T353" i="1"/>
  <c r="R353" i="1"/>
  <c r="P353" i="1"/>
  <c r="N353" i="1"/>
  <c r="L353" i="1"/>
  <c r="J353" i="1"/>
  <c r="H353" i="1"/>
  <c r="G353" i="1"/>
  <c r="H352" i="1"/>
  <c r="D352" i="1"/>
  <c r="G352" i="1" s="1"/>
  <c r="G351" i="1" s="1"/>
  <c r="AF351" i="1"/>
  <c r="AD351" i="1"/>
  <c r="AB351" i="1"/>
  <c r="Z351" i="1"/>
  <c r="X351" i="1"/>
  <c r="V351" i="1"/>
  <c r="T351" i="1"/>
  <c r="R351" i="1"/>
  <c r="P351" i="1"/>
  <c r="N351" i="1"/>
  <c r="L351" i="1"/>
  <c r="J351" i="1"/>
  <c r="H351" i="1"/>
  <c r="V350" i="1"/>
  <c r="H349" i="1"/>
  <c r="G349" i="1"/>
  <c r="H348" i="1"/>
  <c r="H347" i="1" s="1"/>
  <c r="G348" i="1"/>
  <c r="AF347" i="1"/>
  <c r="AD347" i="1"/>
  <c r="AB347" i="1"/>
  <c r="Z347" i="1"/>
  <c r="X347" i="1"/>
  <c r="V347" i="1"/>
  <c r="T347" i="1"/>
  <c r="R347" i="1"/>
  <c r="P347" i="1"/>
  <c r="N347" i="1"/>
  <c r="L347" i="1"/>
  <c r="J347" i="1"/>
  <c r="G347" i="1"/>
  <c r="H346" i="1"/>
  <c r="H345" i="1" s="1"/>
  <c r="G346" i="1"/>
  <c r="AF345" i="1"/>
  <c r="AD345" i="1"/>
  <c r="AB345" i="1"/>
  <c r="Z345" i="1"/>
  <c r="X345" i="1"/>
  <c r="V345" i="1"/>
  <c r="T345" i="1"/>
  <c r="R345" i="1"/>
  <c r="P345" i="1"/>
  <c r="N345" i="1"/>
  <c r="L345" i="1"/>
  <c r="J345" i="1"/>
  <c r="G345" i="1"/>
  <c r="H344" i="1"/>
  <c r="H343" i="1" s="1"/>
  <c r="D344" i="1"/>
  <c r="G344" i="1" s="1"/>
  <c r="G343" i="1" s="1"/>
  <c r="G342" i="1" s="1"/>
  <c r="AF343" i="1"/>
  <c r="AD343" i="1"/>
  <c r="AB343" i="1"/>
  <c r="AB342" i="1" s="1"/>
  <c r="Z343" i="1"/>
  <c r="Z342" i="1" s="1"/>
  <c r="X343" i="1"/>
  <c r="V343" i="1"/>
  <c r="T343" i="1"/>
  <c r="T342" i="1" s="1"/>
  <c r="R343" i="1"/>
  <c r="R342" i="1" s="1"/>
  <c r="P343" i="1"/>
  <c r="N343" i="1"/>
  <c r="L343" i="1"/>
  <c r="L342" i="1" s="1"/>
  <c r="J343" i="1"/>
  <c r="J342" i="1" s="1"/>
  <c r="AD342" i="1"/>
  <c r="X342" i="1"/>
  <c r="V342" i="1"/>
  <c r="N342" i="1"/>
  <c r="H341" i="1"/>
  <c r="G341" i="1"/>
  <c r="H340" i="1"/>
  <c r="G340" i="1"/>
  <c r="H339" i="1"/>
  <c r="D339" i="1"/>
  <c r="G339" i="1" s="1"/>
  <c r="G338" i="1" s="1"/>
  <c r="AF338" i="1"/>
  <c r="AD338" i="1"/>
  <c r="AB338" i="1"/>
  <c r="AB331" i="1" s="1"/>
  <c r="Z338" i="1"/>
  <c r="X338" i="1"/>
  <c r="X331" i="1" s="1"/>
  <c r="V338" i="1"/>
  <c r="T338" i="1"/>
  <c r="R338" i="1"/>
  <c r="P338" i="1"/>
  <c r="N338" i="1"/>
  <c r="L338" i="1"/>
  <c r="J338" i="1"/>
  <c r="D338" i="1"/>
  <c r="H337" i="1"/>
  <c r="H336" i="1" s="1"/>
  <c r="G337" i="1"/>
  <c r="G336" i="1" s="1"/>
  <c r="AF336" i="1"/>
  <c r="AD336" i="1"/>
  <c r="AB336" i="1"/>
  <c r="Z336" i="1"/>
  <c r="X336" i="1"/>
  <c r="V336" i="1"/>
  <c r="T336" i="1"/>
  <c r="R336" i="1"/>
  <c r="P336" i="1"/>
  <c r="N336" i="1"/>
  <c r="L336" i="1"/>
  <c r="J336" i="1"/>
  <c r="H335" i="1"/>
  <c r="H334" i="1" s="1"/>
  <c r="G335" i="1"/>
  <c r="G334" i="1" s="1"/>
  <c r="AF334" i="1"/>
  <c r="AD334" i="1"/>
  <c r="AB334" i="1"/>
  <c r="Z334" i="1"/>
  <c r="X334" i="1"/>
  <c r="V334" i="1"/>
  <c r="V331" i="1" s="1"/>
  <c r="T334" i="1"/>
  <c r="R334" i="1"/>
  <c r="P334" i="1"/>
  <c r="N334" i="1"/>
  <c r="L334" i="1"/>
  <c r="J334" i="1"/>
  <c r="H333" i="1"/>
  <c r="H332" i="1" s="1"/>
  <c r="G333" i="1"/>
  <c r="G332" i="1" s="1"/>
  <c r="AF332" i="1"/>
  <c r="AD332" i="1"/>
  <c r="AD331" i="1" s="1"/>
  <c r="AB332" i="1"/>
  <c r="Z332" i="1"/>
  <c r="Z331" i="1" s="1"/>
  <c r="X332" i="1"/>
  <c r="V332" i="1"/>
  <c r="T332" i="1"/>
  <c r="R332" i="1"/>
  <c r="P332" i="1"/>
  <c r="N332" i="1"/>
  <c r="N331" i="1" s="1"/>
  <c r="L332" i="1"/>
  <c r="J332" i="1"/>
  <c r="J331" i="1" s="1"/>
  <c r="AF331" i="1"/>
  <c r="P331" i="1"/>
  <c r="L331" i="1"/>
  <c r="H330" i="1"/>
  <c r="G330" i="1"/>
  <c r="G329" i="1" s="1"/>
  <c r="AF329" i="1"/>
  <c r="AD329" i="1"/>
  <c r="AB329" i="1"/>
  <c r="Z329" i="1"/>
  <c r="X329" i="1"/>
  <c r="V329" i="1"/>
  <c r="T329" i="1"/>
  <c r="R329" i="1"/>
  <c r="P329" i="1"/>
  <c r="N329" i="1"/>
  <c r="L329" i="1"/>
  <c r="J329" i="1"/>
  <c r="H329" i="1"/>
  <c r="H328" i="1"/>
  <c r="H327" i="1" s="1"/>
  <c r="G328" i="1"/>
  <c r="AF327" i="1"/>
  <c r="AF320" i="1" s="1"/>
  <c r="AD327" i="1"/>
  <c r="AB327" i="1"/>
  <c r="AB320" i="1" s="1"/>
  <c r="Z327" i="1"/>
  <c r="X327" i="1"/>
  <c r="V327" i="1"/>
  <c r="T327" i="1"/>
  <c r="R327" i="1"/>
  <c r="P327" i="1"/>
  <c r="P320" i="1" s="1"/>
  <c r="N327" i="1"/>
  <c r="L327" i="1"/>
  <c r="L320" i="1" s="1"/>
  <c r="J327" i="1"/>
  <c r="G327" i="1"/>
  <c r="H326" i="1"/>
  <c r="H325" i="1" s="1"/>
  <c r="D326" i="1"/>
  <c r="G326" i="1" s="1"/>
  <c r="G325" i="1" s="1"/>
  <c r="AF325" i="1"/>
  <c r="AD325" i="1"/>
  <c r="AB325" i="1"/>
  <c r="Z325" i="1"/>
  <c r="X325" i="1"/>
  <c r="V325" i="1"/>
  <c r="T325" i="1"/>
  <c r="R325" i="1"/>
  <c r="P325" i="1"/>
  <c r="N325" i="1"/>
  <c r="L325" i="1"/>
  <c r="J325" i="1"/>
  <c r="H324" i="1"/>
  <c r="G324" i="1"/>
  <c r="AF323" i="1"/>
  <c r="AD323" i="1"/>
  <c r="AB323" i="1"/>
  <c r="Z323" i="1"/>
  <c r="X323" i="1"/>
  <c r="V323" i="1"/>
  <c r="T323" i="1"/>
  <c r="R323" i="1"/>
  <c r="P323" i="1"/>
  <c r="N323" i="1"/>
  <c r="L323" i="1"/>
  <c r="J323" i="1"/>
  <c r="I322" i="1"/>
  <c r="H322" i="1"/>
  <c r="H321" i="1" s="1"/>
  <c r="G322" i="1"/>
  <c r="F322" i="1"/>
  <c r="AF321" i="1"/>
  <c r="AD321" i="1"/>
  <c r="AB321" i="1"/>
  <c r="Z321" i="1"/>
  <c r="X321" i="1"/>
  <c r="X320" i="1" s="1"/>
  <c r="V321" i="1"/>
  <c r="T321" i="1"/>
  <c r="T320" i="1" s="1"/>
  <c r="R321" i="1"/>
  <c r="P321" i="1"/>
  <c r="N321" i="1"/>
  <c r="L321" i="1"/>
  <c r="J321" i="1"/>
  <c r="G321" i="1"/>
  <c r="I319" i="1"/>
  <c r="H319" i="1"/>
  <c r="H318" i="1" s="1"/>
  <c r="G319" i="1"/>
  <c r="G318" i="1" s="1"/>
  <c r="AF318" i="1"/>
  <c r="AD318" i="1"/>
  <c r="AB318" i="1"/>
  <c r="Z318" i="1"/>
  <c r="X318" i="1"/>
  <c r="V318" i="1"/>
  <c r="T318" i="1"/>
  <c r="R318" i="1"/>
  <c r="P318" i="1"/>
  <c r="N318" i="1"/>
  <c r="L318" i="1"/>
  <c r="J318" i="1"/>
  <c r="AF317" i="1"/>
  <c r="AF316" i="1" s="1"/>
  <c r="AD317" i="1"/>
  <c r="AD316" i="1" s="1"/>
  <c r="AB317" i="1"/>
  <c r="Z317" i="1"/>
  <c r="X317" i="1"/>
  <c r="V317" i="1"/>
  <c r="V316" i="1" s="1"/>
  <c r="T317" i="1"/>
  <c r="R317" i="1"/>
  <c r="R316" i="1" s="1"/>
  <c r="P317" i="1"/>
  <c r="P316" i="1" s="1"/>
  <c r="N317" i="1"/>
  <c r="N316" i="1" s="1"/>
  <c r="L317" i="1"/>
  <c r="J317" i="1"/>
  <c r="I317" i="1"/>
  <c r="G317" i="1"/>
  <c r="G316" i="1" s="1"/>
  <c r="AB316" i="1"/>
  <c r="Z316" i="1"/>
  <c r="X316" i="1"/>
  <c r="T316" i="1"/>
  <c r="L316" i="1"/>
  <c r="J316" i="1"/>
  <c r="I315" i="1"/>
  <c r="H315" i="1"/>
  <c r="G315" i="1"/>
  <c r="G314" i="1" s="1"/>
  <c r="AF314" i="1"/>
  <c r="AD314" i="1"/>
  <c r="AB314" i="1"/>
  <c r="Z314" i="1"/>
  <c r="X314" i="1"/>
  <c r="V314" i="1"/>
  <c r="T314" i="1"/>
  <c r="R314" i="1"/>
  <c r="P314" i="1"/>
  <c r="N314" i="1"/>
  <c r="L314" i="1"/>
  <c r="J314" i="1"/>
  <c r="H314" i="1"/>
  <c r="H313" i="1"/>
  <c r="H312" i="1" s="1"/>
  <c r="G313" i="1"/>
  <c r="AF312" i="1"/>
  <c r="AD312" i="1"/>
  <c r="AB312" i="1"/>
  <c r="Z312" i="1"/>
  <c r="X312" i="1"/>
  <c r="V312" i="1"/>
  <c r="T312" i="1"/>
  <c r="R312" i="1"/>
  <c r="P312" i="1"/>
  <c r="N312" i="1"/>
  <c r="L312" i="1"/>
  <c r="J312" i="1"/>
  <c r="I311" i="1"/>
  <c r="H311" i="1"/>
  <c r="H310" i="1" s="1"/>
  <c r="F311" i="1"/>
  <c r="AF310" i="1"/>
  <c r="AD310" i="1"/>
  <c r="AB310" i="1"/>
  <c r="Z310" i="1"/>
  <c r="X310" i="1"/>
  <c r="V310" i="1"/>
  <c r="T310" i="1"/>
  <c r="R310" i="1"/>
  <c r="P310" i="1"/>
  <c r="N310" i="1"/>
  <c r="L310" i="1"/>
  <c r="J310" i="1"/>
  <c r="G310" i="1"/>
  <c r="J309" i="1"/>
  <c r="H309" i="1" s="1"/>
  <c r="H308" i="1" s="1"/>
  <c r="I309" i="1"/>
  <c r="F309" i="1"/>
  <c r="AF308" i="1"/>
  <c r="AD308" i="1"/>
  <c r="AB308" i="1"/>
  <c r="Z308" i="1"/>
  <c r="X308" i="1"/>
  <c r="V308" i="1"/>
  <c r="T308" i="1"/>
  <c r="R308" i="1"/>
  <c r="P308" i="1"/>
  <c r="N308" i="1"/>
  <c r="L308" i="1"/>
  <c r="G308" i="1"/>
  <c r="J307" i="1"/>
  <c r="H307" i="1" s="1"/>
  <c r="H306" i="1" s="1"/>
  <c r="I307" i="1"/>
  <c r="G307" i="1"/>
  <c r="G306" i="1" s="1"/>
  <c r="AF306" i="1"/>
  <c r="AD306" i="1"/>
  <c r="AB306" i="1"/>
  <c r="Z306" i="1"/>
  <c r="X306" i="1"/>
  <c r="V306" i="1"/>
  <c r="T306" i="1"/>
  <c r="R306" i="1"/>
  <c r="P306" i="1"/>
  <c r="N306" i="1"/>
  <c r="L306" i="1"/>
  <c r="I305" i="1"/>
  <c r="G305" i="1"/>
  <c r="L305" i="1" s="1"/>
  <c r="L304" i="1" s="1"/>
  <c r="AF304" i="1"/>
  <c r="AD304" i="1"/>
  <c r="AB304" i="1"/>
  <c r="Z304" i="1"/>
  <c r="X304" i="1"/>
  <c r="V304" i="1"/>
  <c r="T304" i="1"/>
  <c r="R304" i="1"/>
  <c r="P304" i="1"/>
  <c r="P303" i="1" s="1"/>
  <c r="N304" i="1"/>
  <c r="H301" i="1"/>
  <c r="G301" i="1"/>
  <c r="N300" i="1"/>
  <c r="J300" i="1"/>
  <c r="H300" i="1" s="1"/>
  <c r="H299" i="1" s="1"/>
  <c r="G300" i="1"/>
  <c r="D300" i="1"/>
  <c r="AF299" i="1"/>
  <c r="AD299" i="1"/>
  <c r="AB299" i="1"/>
  <c r="Z299" i="1"/>
  <c r="X299" i="1"/>
  <c r="V299" i="1"/>
  <c r="T299" i="1"/>
  <c r="R299" i="1"/>
  <c r="P299" i="1"/>
  <c r="N299" i="1"/>
  <c r="L299" i="1"/>
  <c r="G299" i="1"/>
  <c r="H298" i="1"/>
  <c r="G298" i="1"/>
  <c r="AF297" i="1"/>
  <c r="H297" i="1" s="1"/>
  <c r="G297" i="1"/>
  <c r="H296" i="1"/>
  <c r="G296" i="1"/>
  <c r="H295" i="1"/>
  <c r="G295" i="1"/>
  <c r="H294" i="1"/>
  <c r="G294" i="1"/>
  <c r="H293" i="1"/>
  <c r="G293" i="1"/>
  <c r="H292" i="1"/>
  <c r="G292" i="1"/>
  <c r="H291" i="1"/>
  <c r="G291" i="1"/>
  <c r="H290" i="1"/>
  <c r="G290" i="1"/>
  <c r="N289" i="1"/>
  <c r="H289" i="1" s="1"/>
  <c r="G289" i="1"/>
  <c r="H288" i="1"/>
  <c r="G288" i="1"/>
  <c r="N287" i="1"/>
  <c r="H287" i="1" s="1"/>
  <c r="G287" i="1"/>
  <c r="Z286" i="1"/>
  <c r="Z284" i="1" s="1"/>
  <c r="Z258" i="1" s="1"/>
  <c r="N286" i="1"/>
  <c r="H286" i="1" s="1"/>
  <c r="G286" i="1"/>
  <c r="P285" i="1"/>
  <c r="P284" i="1" s="1"/>
  <c r="N285" i="1"/>
  <c r="L285" i="1"/>
  <c r="G285" i="1"/>
  <c r="AD284" i="1"/>
  <c r="AB284" i="1"/>
  <c r="X284" i="1"/>
  <c r="V284" i="1"/>
  <c r="T284" i="1"/>
  <c r="R284" i="1"/>
  <c r="J284" i="1"/>
  <c r="H283" i="1"/>
  <c r="G283" i="1"/>
  <c r="J282" i="1"/>
  <c r="H282" i="1" s="1"/>
  <c r="G282" i="1"/>
  <c r="P281" i="1"/>
  <c r="G281" i="1"/>
  <c r="AD280" i="1"/>
  <c r="H280" i="1" s="1"/>
  <c r="T280" i="1"/>
  <c r="G280" i="1"/>
  <c r="AB279" i="1"/>
  <c r="J279" i="1"/>
  <c r="G279" i="1"/>
  <c r="AB278" i="1"/>
  <c r="AB276" i="1" s="1"/>
  <c r="J278" i="1"/>
  <c r="G278" i="1"/>
  <c r="T277" i="1"/>
  <c r="L277" i="1"/>
  <c r="G277" i="1"/>
  <c r="Z276" i="1"/>
  <c r="X276" i="1"/>
  <c r="V276" i="1"/>
  <c r="T276" i="1"/>
  <c r="T258" i="1" s="1"/>
  <c r="R276" i="1"/>
  <c r="N276" i="1"/>
  <c r="AD275" i="1"/>
  <c r="AD274" i="1" s="1"/>
  <c r="Z275" i="1"/>
  <c r="V275" i="1"/>
  <c r="V274" i="1" s="1"/>
  <c r="P275" i="1"/>
  <c r="P274" i="1" s="1"/>
  <c r="L275" i="1"/>
  <c r="G275" i="1"/>
  <c r="G274" i="1" s="1"/>
  <c r="AF274" i="1"/>
  <c r="AB274" i="1"/>
  <c r="Z274" i="1"/>
  <c r="X274" i="1"/>
  <c r="T274" i="1"/>
  <c r="R274" i="1"/>
  <c r="N274" i="1"/>
  <c r="L274" i="1"/>
  <c r="J274" i="1"/>
  <c r="H274" i="1"/>
  <c r="Z273" i="1"/>
  <c r="X273" i="1"/>
  <c r="H273" i="1" s="1"/>
  <c r="G273" i="1"/>
  <c r="X272" i="1"/>
  <c r="G272" i="1"/>
  <c r="Z271" i="1"/>
  <c r="X271" i="1"/>
  <c r="G271" i="1"/>
  <c r="X270" i="1"/>
  <c r="H270" i="1"/>
  <c r="G270" i="1"/>
  <c r="Z269" i="1"/>
  <c r="X269" i="1"/>
  <c r="H269" i="1" s="1"/>
  <c r="G269" i="1"/>
  <c r="Z268" i="1"/>
  <c r="X268" i="1"/>
  <c r="H268" i="1" s="1"/>
  <c r="G268" i="1"/>
  <c r="Z267" i="1"/>
  <c r="Z266" i="1" s="1"/>
  <c r="X267" i="1"/>
  <c r="G267" i="1"/>
  <c r="AF266" i="1"/>
  <c r="AD266" i="1"/>
  <c r="AB266" i="1"/>
  <c r="V266" i="1"/>
  <c r="T266" i="1"/>
  <c r="R266" i="1"/>
  <c r="P266" i="1"/>
  <c r="N266" i="1"/>
  <c r="L266" i="1"/>
  <c r="J266" i="1"/>
  <c r="H265" i="1"/>
  <c r="G265" i="1"/>
  <c r="H264" i="1"/>
  <c r="G264" i="1"/>
  <c r="H263" i="1"/>
  <c r="G263" i="1"/>
  <c r="H262" i="1"/>
  <c r="G262" i="1"/>
  <c r="H261" i="1"/>
  <c r="G261" i="1"/>
  <c r="H260" i="1"/>
  <c r="G260" i="1"/>
  <c r="AF259" i="1"/>
  <c r="AD259" i="1"/>
  <c r="AB259" i="1"/>
  <c r="Z259" i="1"/>
  <c r="X259" i="1"/>
  <c r="V259" i="1"/>
  <c r="T259" i="1"/>
  <c r="R259" i="1"/>
  <c r="P259" i="1"/>
  <c r="N259" i="1"/>
  <c r="L259" i="1"/>
  <c r="J259" i="1"/>
  <c r="H257" i="1"/>
  <c r="G257" i="1"/>
  <c r="H256" i="1"/>
  <c r="D256" i="1"/>
  <c r="G256" i="1" s="1"/>
  <c r="H255" i="1"/>
  <c r="H254" i="1" s="1"/>
  <c r="D255" i="1"/>
  <c r="G255" i="1" s="1"/>
  <c r="AF254" i="1"/>
  <c r="AD254" i="1"/>
  <c r="AB254" i="1"/>
  <c r="Z254" i="1"/>
  <c r="X254" i="1"/>
  <c r="V254" i="1"/>
  <c r="T254" i="1"/>
  <c r="R254" i="1"/>
  <c r="P254" i="1"/>
  <c r="N254" i="1"/>
  <c r="L254" i="1"/>
  <c r="J254" i="1"/>
  <c r="H253" i="1"/>
  <c r="H252" i="1" s="1"/>
  <c r="D253" i="1"/>
  <c r="G253" i="1" s="1"/>
  <c r="G252" i="1" s="1"/>
  <c r="AF252" i="1"/>
  <c r="AD252" i="1"/>
  <c r="AB252" i="1"/>
  <c r="Z252" i="1"/>
  <c r="X252" i="1"/>
  <c r="V252" i="1"/>
  <c r="T252" i="1"/>
  <c r="R252" i="1"/>
  <c r="P252" i="1"/>
  <c r="N252" i="1"/>
  <c r="L252" i="1"/>
  <c r="J252" i="1"/>
  <c r="H251" i="1"/>
  <c r="G251" i="1"/>
  <c r="H250" i="1"/>
  <c r="G250" i="1"/>
  <c r="H249" i="1"/>
  <c r="G249" i="1"/>
  <c r="H248" i="1"/>
  <c r="H247" i="1" s="1"/>
  <c r="G248" i="1"/>
  <c r="AF247" i="1"/>
  <c r="AD247" i="1"/>
  <c r="AB247" i="1"/>
  <c r="Z247" i="1"/>
  <c r="X247" i="1"/>
  <c r="V247" i="1"/>
  <c r="T247" i="1"/>
  <c r="R247" i="1"/>
  <c r="R242" i="1" s="1"/>
  <c r="P247" i="1"/>
  <c r="N247" i="1"/>
  <c r="L247" i="1"/>
  <c r="J247" i="1"/>
  <c r="H246" i="1"/>
  <c r="G246" i="1"/>
  <c r="H245" i="1"/>
  <c r="G245" i="1"/>
  <c r="H244" i="1"/>
  <c r="G244" i="1"/>
  <c r="AF243" i="1"/>
  <c r="AD243" i="1"/>
  <c r="AB243" i="1"/>
  <c r="AB242" i="1" s="1"/>
  <c r="Z243" i="1"/>
  <c r="X243" i="1"/>
  <c r="V243" i="1"/>
  <c r="T243" i="1"/>
  <c r="R243" i="1"/>
  <c r="P243" i="1"/>
  <c r="N243" i="1"/>
  <c r="L243" i="1"/>
  <c r="L242" i="1" s="1"/>
  <c r="J243" i="1"/>
  <c r="AF242" i="1"/>
  <c r="P242" i="1"/>
  <c r="H241" i="1"/>
  <c r="G241" i="1"/>
  <c r="H240" i="1"/>
  <c r="G240" i="1"/>
  <c r="H239" i="1"/>
  <c r="H238" i="1" s="1"/>
  <c r="H237" i="1" s="1"/>
  <c r="G239" i="1"/>
  <c r="AF238" i="1"/>
  <c r="AF237" i="1" s="1"/>
  <c r="AD238" i="1"/>
  <c r="AD237" i="1" s="1"/>
  <c r="AB238" i="1"/>
  <c r="Z238" i="1"/>
  <c r="Z237" i="1" s="1"/>
  <c r="X238" i="1"/>
  <c r="X237" i="1" s="1"/>
  <c r="V238" i="1"/>
  <c r="T238" i="1"/>
  <c r="R238" i="1"/>
  <c r="R237" i="1" s="1"/>
  <c r="P238" i="1"/>
  <c r="P237" i="1" s="1"/>
  <c r="N238" i="1"/>
  <c r="N237" i="1" s="1"/>
  <c r="L238" i="1"/>
  <c r="J238" i="1"/>
  <c r="J237" i="1" s="1"/>
  <c r="AB237" i="1"/>
  <c r="V237" i="1"/>
  <c r="T237" i="1"/>
  <c r="L237" i="1"/>
  <c r="H236" i="1"/>
  <c r="G236" i="1"/>
  <c r="H235" i="1"/>
  <c r="G235" i="1"/>
  <c r="H234" i="1"/>
  <c r="H233" i="1" s="1"/>
  <c r="G234" i="1"/>
  <c r="AF233" i="1"/>
  <c r="AD233" i="1"/>
  <c r="AB233" i="1"/>
  <c r="Z233" i="1"/>
  <c r="X233" i="1"/>
  <c r="V233" i="1"/>
  <c r="T233" i="1"/>
  <c r="R233" i="1"/>
  <c r="P233" i="1"/>
  <c r="N233" i="1"/>
  <c r="L233" i="1"/>
  <c r="J233" i="1"/>
  <c r="G232" i="1"/>
  <c r="G231" i="1" s="1"/>
  <c r="G230" i="1"/>
  <c r="H229" i="1"/>
  <c r="G229" i="1"/>
  <c r="H228" i="1"/>
  <c r="G228" i="1"/>
  <c r="H227" i="1"/>
  <c r="G227" i="1"/>
  <c r="H226" i="1"/>
  <c r="G226" i="1"/>
  <c r="H225" i="1"/>
  <c r="G225" i="1"/>
  <c r="G224" i="1"/>
  <c r="H223" i="1"/>
  <c r="G223" i="1"/>
  <c r="H222" i="1"/>
  <c r="G222" i="1"/>
  <c r="G221" i="1"/>
  <c r="H220" i="1"/>
  <c r="G220" i="1"/>
  <c r="AF219" i="1"/>
  <c r="AD219" i="1"/>
  <c r="AB219" i="1"/>
  <c r="Z219" i="1"/>
  <c r="X219" i="1"/>
  <c r="X216" i="1" s="1"/>
  <c r="V219" i="1"/>
  <c r="T219" i="1"/>
  <c r="R219" i="1"/>
  <c r="P219" i="1"/>
  <c r="N219" i="1"/>
  <c r="L219" i="1"/>
  <c r="J219" i="1"/>
  <c r="H218" i="1"/>
  <c r="H217" i="1" s="1"/>
  <c r="G218" i="1"/>
  <c r="G217" i="1" s="1"/>
  <c r="AF217" i="1"/>
  <c r="AF216" i="1" s="1"/>
  <c r="AD217" i="1"/>
  <c r="AB217" i="1"/>
  <c r="AB216" i="1" s="1"/>
  <c r="Z217" i="1"/>
  <c r="Z216" i="1" s="1"/>
  <c r="X217" i="1"/>
  <c r="V217" i="1"/>
  <c r="T217" i="1"/>
  <c r="R217" i="1"/>
  <c r="R216" i="1" s="1"/>
  <c r="P217" i="1"/>
  <c r="P216" i="1" s="1"/>
  <c r="N217" i="1"/>
  <c r="L217" i="1"/>
  <c r="L216" i="1" s="1"/>
  <c r="J217" i="1"/>
  <c r="J216" i="1" s="1"/>
  <c r="AD216" i="1"/>
  <c r="V216" i="1"/>
  <c r="N216" i="1"/>
  <c r="H215" i="1"/>
  <c r="G215" i="1"/>
  <c r="H214" i="1"/>
  <c r="G214" i="1"/>
  <c r="H213" i="1"/>
  <c r="G213" i="1"/>
  <c r="H212" i="1"/>
  <c r="G212" i="1"/>
  <c r="H211" i="1"/>
  <c r="G211" i="1"/>
  <c r="H210" i="1"/>
  <c r="G210" i="1"/>
  <c r="H209" i="1"/>
  <c r="G209" i="1"/>
  <c r="G208" i="1"/>
  <c r="H207" i="1"/>
  <c r="G207" i="1"/>
  <c r="H206" i="1"/>
  <c r="G206" i="1"/>
  <c r="AF205" i="1"/>
  <c r="AD205" i="1"/>
  <c r="AB205" i="1"/>
  <c r="AB154" i="1" s="1"/>
  <c r="Z205" i="1"/>
  <c r="X205" i="1"/>
  <c r="V205" i="1"/>
  <c r="T205" i="1"/>
  <c r="R205" i="1"/>
  <c r="P205" i="1"/>
  <c r="N205" i="1"/>
  <c r="L205" i="1"/>
  <c r="L154" i="1" s="1"/>
  <c r="J205" i="1"/>
  <c r="H205" i="1"/>
  <c r="H204" i="1"/>
  <c r="G204" i="1"/>
  <c r="H203" i="1"/>
  <c r="G203" i="1"/>
  <c r="H202" i="1"/>
  <c r="G202" i="1"/>
  <c r="H201" i="1"/>
  <c r="G201" i="1"/>
  <c r="H200" i="1"/>
  <c r="G200" i="1"/>
  <c r="H199" i="1"/>
  <c r="G199" i="1"/>
  <c r="H198" i="1"/>
  <c r="G198" i="1"/>
  <c r="G196" i="1" s="1"/>
  <c r="H197" i="1"/>
  <c r="G197" i="1"/>
  <c r="AF196" i="1"/>
  <c r="AD196" i="1"/>
  <c r="AB196" i="1"/>
  <c r="Z196" i="1"/>
  <c r="X196" i="1"/>
  <c r="V196" i="1"/>
  <c r="V154" i="1" s="1"/>
  <c r="T196" i="1"/>
  <c r="R196" i="1"/>
  <c r="P196" i="1"/>
  <c r="N196" i="1"/>
  <c r="L196" i="1"/>
  <c r="J196" i="1"/>
  <c r="H195" i="1"/>
  <c r="G195" i="1"/>
  <c r="H194" i="1"/>
  <c r="G194" i="1"/>
  <c r="H193" i="1"/>
  <c r="G193" i="1"/>
  <c r="H192" i="1"/>
  <c r="G192" i="1"/>
  <c r="H191" i="1"/>
  <c r="G191" i="1"/>
  <c r="H190" i="1"/>
  <c r="G190" i="1"/>
  <c r="H189" i="1"/>
  <c r="G189" i="1"/>
  <c r="H188" i="1"/>
  <c r="G188" i="1"/>
  <c r="H187" i="1"/>
  <c r="G187" i="1"/>
  <c r="H186" i="1"/>
  <c r="G186" i="1"/>
  <c r="AF185" i="1"/>
  <c r="AD185" i="1"/>
  <c r="AB185" i="1"/>
  <c r="Z185" i="1"/>
  <c r="X185" i="1"/>
  <c r="V185" i="1"/>
  <c r="T185" i="1"/>
  <c r="R185" i="1"/>
  <c r="P185" i="1"/>
  <c r="N185" i="1"/>
  <c r="L185" i="1"/>
  <c r="J185" i="1"/>
  <c r="H184" i="1"/>
  <c r="G184" i="1"/>
  <c r="H183" i="1"/>
  <c r="G183" i="1"/>
  <c r="H182" i="1"/>
  <c r="G182" i="1"/>
  <c r="H181" i="1"/>
  <c r="G181" i="1"/>
  <c r="H180" i="1"/>
  <c r="G180" i="1"/>
  <c r="H179" i="1"/>
  <c r="G179" i="1"/>
  <c r="H178" i="1"/>
  <c r="G178" i="1"/>
  <c r="H177" i="1"/>
  <c r="G177" i="1"/>
  <c r="H176" i="1"/>
  <c r="G176" i="1"/>
  <c r="H175" i="1"/>
  <c r="G175" i="1"/>
  <c r="H174" i="1"/>
  <c r="G174" i="1"/>
  <c r="H173" i="1"/>
  <c r="G173" i="1"/>
  <c r="H172" i="1"/>
  <c r="G172" i="1"/>
  <c r="H171" i="1"/>
  <c r="G171" i="1"/>
  <c r="H170" i="1"/>
  <c r="G170" i="1"/>
  <c r="H169" i="1"/>
  <c r="G169" i="1"/>
  <c r="H168" i="1"/>
  <c r="G168" i="1"/>
  <c r="H167" i="1"/>
  <c r="G167" i="1"/>
  <c r="H166" i="1"/>
  <c r="G166" i="1"/>
  <c r="AF165" i="1"/>
  <c r="AF154" i="1" s="1"/>
  <c r="AD165" i="1"/>
  <c r="AD154" i="1" s="1"/>
  <c r="AB165" i="1"/>
  <c r="Z165" i="1"/>
  <c r="X165" i="1"/>
  <c r="V165" i="1"/>
  <c r="T165" i="1"/>
  <c r="R165" i="1"/>
  <c r="P165" i="1"/>
  <c r="P154" i="1" s="1"/>
  <c r="N165" i="1"/>
  <c r="N154" i="1" s="1"/>
  <c r="L165" i="1"/>
  <c r="J165" i="1"/>
  <c r="H164" i="1"/>
  <c r="H163" i="1" s="1"/>
  <c r="G164" i="1"/>
  <c r="G163" i="1" s="1"/>
  <c r="H162" i="1"/>
  <c r="G162" i="1"/>
  <c r="G161" i="1" s="1"/>
  <c r="H161" i="1"/>
  <c r="H160" i="1"/>
  <c r="H159" i="1" s="1"/>
  <c r="G160" i="1"/>
  <c r="G159" i="1" s="1"/>
  <c r="H158" i="1"/>
  <c r="G158" i="1"/>
  <c r="G157" i="1" s="1"/>
  <c r="H157" i="1"/>
  <c r="H156" i="1"/>
  <c r="G156" i="1"/>
  <c r="G155" i="1" s="1"/>
  <c r="H155" i="1"/>
  <c r="H153" i="1"/>
  <c r="G153" i="1"/>
  <c r="H152" i="1"/>
  <c r="G152" i="1"/>
  <c r="H151" i="1"/>
  <c r="G151" i="1"/>
  <c r="H150" i="1"/>
  <c r="G150" i="1"/>
  <c r="H149" i="1"/>
  <c r="G149" i="1"/>
  <c r="H148" i="1"/>
  <c r="G148" i="1"/>
  <c r="G147" i="1" s="1"/>
  <c r="L147" i="1"/>
  <c r="J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D138" i="1"/>
  <c r="G138" i="1" s="1"/>
  <c r="H137" i="1"/>
  <c r="D137" i="1"/>
  <c r="G137" i="1" s="1"/>
  <c r="H136" i="1"/>
  <c r="D136" i="1"/>
  <c r="G136" i="1" s="1"/>
  <c r="H135" i="1"/>
  <c r="G135" i="1"/>
  <c r="D135" i="1"/>
  <c r="AF134" i="1"/>
  <c r="AF133" i="1" s="1"/>
  <c r="AD134" i="1"/>
  <c r="AB134" i="1"/>
  <c r="Z134" i="1"/>
  <c r="Z133" i="1" s="1"/>
  <c r="X134" i="1"/>
  <c r="X133" i="1" s="1"/>
  <c r="V134" i="1"/>
  <c r="V133" i="1" s="1"/>
  <c r="T134" i="1"/>
  <c r="T133" i="1" s="1"/>
  <c r="R134" i="1"/>
  <c r="P134" i="1"/>
  <c r="P133" i="1" s="1"/>
  <c r="N134" i="1"/>
  <c r="L134" i="1"/>
  <c r="L133" i="1" s="1"/>
  <c r="J134" i="1"/>
  <c r="H134" i="1"/>
  <c r="AD133" i="1"/>
  <c r="AB133" i="1"/>
  <c r="R133" i="1"/>
  <c r="N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D108" i="1"/>
  <c r="G108" i="1" s="1"/>
  <c r="H107" i="1"/>
  <c r="G107" i="1"/>
  <c r="H106" i="1"/>
  <c r="G106" i="1"/>
  <c r="H105" i="1"/>
  <c r="G105" i="1"/>
  <c r="AF104" i="1"/>
  <c r="AD104" i="1"/>
  <c r="AB104" i="1"/>
  <c r="Z104" i="1"/>
  <c r="X104" i="1"/>
  <c r="V104" i="1"/>
  <c r="T104" i="1"/>
  <c r="R104" i="1"/>
  <c r="P104" i="1"/>
  <c r="N104" i="1"/>
  <c r="L104" i="1"/>
  <c r="J104" i="1"/>
  <c r="H103" i="1"/>
  <c r="G103" i="1"/>
  <c r="H102" i="1"/>
  <c r="G102" i="1"/>
  <c r="H101" i="1"/>
  <c r="G101" i="1"/>
  <c r="G100" i="1" s="1"/>
  <c r="AF100" i="1"/>
  <c r="AD100" i="1"/>
  <c r="AB100" i="1"/>
  <c r="Z100" i="1"/>
  <c r="X100" i="1"/>
  <c r="V100" i="1"/>
  <c r="T100" i="1"/>
  <c r="R100" i="1"/>
  <c r="P100" i="1"/>
  <c r="N100" i="1"/>
  <c r="L100" i="1"/>
  <c r="J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AF77" i="1"/>
  <c r="AD77" i="1"/>
  <c r="AB77" i="1"/>
  <c r="Z77" i="1"/>
  <c r="X77" i="1"/>
  <c r="V77" i="1"/>
  <c r="T77" i="1"/>
  <c r="R77" i="1"/>
  <c r="P77" i="1"/>
  <c r="N77" i="1"/>
  <c r="L77" i="1"/>
  <c r="J77" i="1"/>
  <c r="H76" i="1"/>
  <c r="G76" i="1"/>
  <c r="F76" i="1"/>
  <c r="D76" i="1"/>
  <c r="AF75" i="1"/>
  <c r="AD75" i="1"/>
  <c r="AB75" i="1"/>
  <c r="Z75" i="1"/>
  <c r="X75" i="1"/>
  <c r="V75" i="1"/>
  <c r="T75" i="1"/>
  <c r="R75" i="1"/>
  <c r="P75" i="1"/>
  <c r="N75" i="1"/>
  <c r="L75" i="1"/>
  <c r="J75" i="1"/>
  <c r="H75" i="1"/>
  <c r="G75" i="1"/>
  <c r="H74" i="1"/>
  <c r="H73" i="1" s="1"/>
  <c r="G74" i="1"/>
  <c r="G73" i="1" s="1"/>
  <c r="F74" i="1"/>
  <c r="D74" i="1"/>
  <c r="AF73" i="1"/>
  <c r="AD73" i="1"/>
  <c r="AB73" i="1"/>
  <c r="Z73" i="1"/>
  <c r="X73" i="1"/>
  <c r="V73" i="1"/>
  <c r="T73" i="1"/>
  <c r="R73" i="1"/>
  <c r="P73" i="1"/>
  <c r="N73" i="1"/>
  <c r="L73" i="1"/>
  <c r="J73" i="1"/>
  <c r="AE72" i="1"/>
  <c r="AC72" i="1"/>
  <c r="AA72" i="1"/>
  <c r="Y72" i="1"/>
  <c r="W72" i="1"/>
  <c r="U72" i="1"/>
  <c r="S72" i="1"/>
  <c r="Q72" i="1"/>
  <c r="O72" i="1"/>
  <c r="H72" i="1"/>
  <c r="G72" i="1"/>
  <c r="AE71" i="1"/>
  <c r="AC71" i="1"/>
  <c r="AA71" i="1"/>
  <c r="Y71" i="1"/>
  <c r="W71" i="1"/>
  <c r="U71" i="1"/>
  <c r="S71" i="1"/>
  <c r="Q71" i="1"/>
  <c r="O71" i="1"/>
  <c r="M71" i="1"/>
  <c r="H71" i="1"/>
  <c r="G71" i="1"/>
  <c r="AE70" i="1"/>
  <c r="AC70" i="1"/>
  <c r="AA70" i="1"/>
  <c r="Y70" i="1"/>
  <c r="W70" i="1"/>
  <c r="U70" i="1"/>
  <c r="S70" i="1"/>
  <c r="Q70" i="1"/>
  <c r="O70" i="1"/>
  <c r="M70" i="1"/>
  <c r="H70" i="1"/>
  <c r="G70" i="1"/>
  <c r="AE69" i="1"/>
  <c r="AC69" i="1"/>
  <c r="AA69" i="1"/>
  <c r="Y69" i="1"/>
  <c r="W69" i="1"/>
  <c r="U69" i="1"/>
  <c r="S69" i="1"/>
  <c r="Q69" i="1"/>
  <c r="O69" i="1"/>
  <c r="M69" i="1"/>
  <c r="H69" i="1"/>
  <c r="G69" i="1"/>
  <c r="AE68" i="1"/>
  <c r="AC68" i="1"/>
  <c r="AA68" i="1"/>
  <c r="Y68" i="1"/>
  <c r="W68" i="1"/>
  <c r="U68" i="1"/>
  <c r="S68" i="1"/>
  <c r="O68" i="1"/>
  <c r="K68" i="1"/>
  <c r="I68" i="1"/>
  <c r="H68" i="1"/>
  <c r="G68" i="1"/>
  <c r="AE67" i="1"/>
  <c r="AC67" i="1"/>
  <c r="AA67" i="1"/>
  <c r="Y67" i="1"/>
  <c r="W67" i="1"/>
  <c r="U67" i="1"/>
  <c r="S67" i="1"/>
  <c r="Q67" i="1"/>
  <c r="O67" i="1"/>
  <c r="M67" i="1"/>
  <c r="K67" i="1"/>
  <c r="H67" i="1"/>
  <c r="G67" i="1"/>
  <c r="AE66" i="1"/>
  <c r="AC66" i="1"/>
  <c r="AA66" i="1"/>
  <c r="Y66" i="1"/>
  <c r="W66" i="1"/>
  <c r="U66" i="1"/>
  <c r="S66" i="1"/>
  <c r="Q66" i="1"/>
  <c r="H66" i="1"/>
  <c r="G66" i="1"/>
  <c r="AE65" i="1"/>
  <c r="AC65" i="1"/>
  <c r="AA65" i="1"/>
  <c r="Y65" i="1"/>
  <c r="W65" i="1"/>
  <c r="U65" i="1"/>
  <c r="S65" i="1"/>
  <c r="Q65" i="1"/>
  <c r="O65" i="1"/>
  <c r="M65" i="1"/>
  <c r="K65" i="1"/>
  <c r="I65" i="1"/>
  <c r="G65" i="1"/>
  <c r="Z65" i="1" s="1"/>
  <c r="AE64" i="1"/>
  <c r="AC64" i="1"/>
  <c r="Y64" i="1"/>
  <c r="W64" i="1"/>
  <c r="U64" i="1"/>
  <c r="S64" i="1"/>
  <c r="O64" i="1"/>
  <c r="M64" i="1"/>
  <c r="K64" i="1"/>
  <c r="H64" i="1"/>
  <c r="G64" i="1"/>
  <c r="AE63" i="1"/>
  <c r="AC63" i="1"/>
  <c r="AA63" i="1"/>
  <c r="Y63" i="1"/>
  <c r="W63" i="1"/>
  <c r="U63" i="1"/>
  <c r="S63" i="1"/>
  <c r="Q63" i="1"/>
  <c r="O63" i="1"/>
  <c r="M63" i="1"/>
  <c r="H63" i="1"/>
  <c r="G63" i="1"/>
  <c r="AF62" i="1"/>
  <c r="AE62" i="1"/>
  <c r="AC62" i="1"/>
  <c r="AA62" i="1"/>
  <c r="Y62" i="1"/>
  <c r="X62" i="1"/>
  <c r="W62" i="1"/>
  <c r="U62" i="1"/>
  <c r="S62" i="1"/>
  <c r="Q62" i="1"/>
  <c r="P62" i="1"/>
  <c r="O62" i="1"/>
  <c r="M62" i="1"/>
  <c r="K62" i="1"/>
  <c r="I62" i="1"/>
  <c r="G62" i="1"/>
  <c r="Z62" i="1" s="1"/>
  <c r="AE61" i="1"/>
  <c r="AC61" i="1"/>
  <c r="AA61" i="1"/>
  <c r="Y61" i="1"/>
  <c r="W61" i="1"/>
  <c r="U61" i="1"/>
  <c r="S61" i="1"/>
  <c r="Q61" i="1"/>
  <c r="O61" i="1"/>
  <c r="M61" i="1"/>
  <c r="H61" i="1"/>
  <c r="G61" i="1"/>
  <c r="AE60" i="1"/>
  <c r="AC60" i="1"/>
  <c r="Y60" i="1"/>
  <c r="W60" i="1"/>
  <c r="U60" i="1"/>
  <c r="S60" i="1"/>
  <c r="Q60" i="1"/>
  <c r="O60" i="1"/>
  <c r="K60" i="1"/>
  <c r="I60" i="1"/>
  <c r="H60" i="1"/>
  <c r="G60" i="1"/>
  <c r="AA59" i="1"/>
  <c r="Y59" i="1"/>
  <c r="W59" i="1"/>
  <c r="U59" i="1"/>
  <c r="S59" i="1"/>
  <c r="Q59" i="1"/>
  <c r="O59" i="1"/>
  <c r="M59" i="1"/>
  <c r="K59" i="1"/>
  <c r="I59" i="1"/>
  <c r="H59" i="1"/>
  <c r="G59" i="1"/>
  <c r="AA58" i="1"/>
  <c r="Y58" i="1"/>
  <c r="U58" i="1"/>
  <c r="S58" i="1"/>
  <c r="Q58" i="1"/>
  <c r="O58" i="1"/>
  <c r="M58" i="1"/>
  <c r="K58" i="1"/>
  <c r="I58" i="1"/>
  <c r="H58" i="1"/>
  <c r="G58" i="1"/>
  <c r="AC57" i="1"/>
  <c r="AA57" i="1"/>
  <c r="W57" i="1"/>
  <c r="U57" i="1"/>
  <c r="Q57" i="1"/>
  <c r="O57" i="1"/>
  <c r="K57" i="1"/>
  <c r="I57" i="1"/>
  <c r="H57" i="1"/>
  <c r="G57" i="1"/>
  <c r="AE56" i="1"/>
  <c r="AC56" i="1"/>
  <c r="AA56" i="1"/>
  <c r="Y56" i="1"/>
  <c r="W56" i="1"/>
  <c r="U56" i="1"/>
  <c r="S56" i="1"/>
  <c r="Q56" i="1"/>
  <c r="O56" i="1"/>
  <c r="M56" i="1"/>
  <c r="H56" i="1"/>
  <c r="G56" i="1"/>
  <c r="AE55" i="1"/>
  <c r="AC55" i="1"/>
  <c r="AA55" i="1"/>
  <c r="Y55" i="1"/>
  <c r="W55" i="1"/>
  <c r="U55" i="1"/>
  <c r="S55" i="1"/>
  <c r="Q55" i="1"/>
  <c r="O55" i="1"/>
  <c r="M55" i="1"/>
  <c r="L55" i="1"/>
  <c r="K55" i="1"/>
  <c r="I55" i="1"/>
  <c r="G55" i="1"/>
  <c r="Z55" i="1" s="1"/>
  <c r="AE54" i="1"/>
  <c r="AC54" i="1"/>
  <c r="AA54" i="1"/>
  <c r="Y54" i="1"/>
  <c r="W54" i="1"/>
  <c r="U54" i="1"/>
  <c r="S54" i="1"/>
  <c r="Q54" i="1"/>
  <c r="O54" i="1"/>
  <c r="M54" i="1"/>
  <c r="H54" i="1"/>
  <c r="G54" i="1"/>
  <c r="AE53" i="1"/>
  <c r="AA53" i="1"/>
  <c r="Y53" i="1"/>
  <c r="U53" i="1"/>
  <c r="S53" i="1"/>
  <c r="I53" i="1"/>
  <c r="H53" i="1"/>
  <c r="G53" i="1"/>
  <c r="AE52" i="1"/>
  <c r="AC52" i="1"/>
  <c r="AA52" i="1"/>
  <c r="Y52" i="1"/>
  <c r="W52" i="1"/>
  <c r="U52" i="1"/>
  <c r="S52" i="1"/>
  <c r="Q52" i="1"/>
  <c r="O52" i="1"/>
  <c r="M52" i="1"/>
  <c r="K52" i="1"/>
  <c r="H52" i="1"/>
  <c r="G52" i="1"/>
  <c r="AE51" i="1"/>
  <c r="AC51" i="1"/>
  <c r="AA51" i="1"/>
  <c r="Y51" i="1"/>
  <c r="W51" i="1"/>
  <c r="U51" i="1"/>
  <c r="S51" i="1"/>
  <c r="Q51" i="1"/>
  <c r="O51" i="1"/>
  <c r="M51" i="1"/>
  <c r="H51" i="1"/>
  <c r="G51" i="1"/>
  <c r="AE50" i="1"/>
  <c r="AC50" i="1"/>
  <c r="AA50" i="1"/>
  <c r="Y50" i="1"/>
  <c r="W50" i="1"/>
  <c r="U50" i="1"/>
  <c r="S50" i="1"/>
  <c r="Q50" i="1"/>
  <c r="O50" i="1"/>
  <c r="M50" i="1"/>
  <c r="K50" i="1"/>
  <c r="H50" i="1"/>
  <c r="G50" i="1"/>
  <c r="AE49" i="1"/>
  <c r="AC49" i="1"/>
  <c r="AA49" i="1"/>
  <c r="Y49" i="1"/>
  <c r="W49" i="1"/>
  <c r="U49" i="1"/>
  <c r="S49" i="1"/>
  <c r="Q49" i="1"/>
  <c r="O49" i="1"/>
  <c r="M49" i="1"/>
  <c r="K49" i="1"/>
  <c r="H49" i="1"/>
  <c r="G49" i="1"/>
  <c r="AE48" i="1"/>
  <c r="AC48" i="1"/>
  <c r="AA48" i="1"/>
  <c r="Y48" i="1"/>
  <c r="W48" i="1"/>
  <c r="U48" i="1"/>
  <c r="S48" i="1"/>
  <c r="Q48" i="1"/>
  <c r="O48" i="1"/>
  <c r="M48" i="1"/>
  <c r="K48" i="1"/>
  <c r="H48" i="1"/>
  <c r="G48" i="1"/>
  <c r="AE47" i="1"/>
  <c r="AC47" i="1"/>
  <c r="AA47" i="1"/>
  <c r="Y47" i="1"/>
  <c r="W47" i="1"/>
  <c r="U47" i="1"/>
  <c r="S47" i="1"/>
  <c r="Q47" i="1"/>
  <c r="O47" i="1"/>
  <c r="M47" i="1"/>
  <c r="K47" i="1"/>
  <c r="H47" i="1"/>
  <c r="G47" i="1"/>
  <c r="AE46" i="1"/>
  <c r="AC46" i="1"/>
  <c r="AA46" i="1"/>
  <c r="Y46" i="1"/>
  <c r="W46" i="1"/>
  <c r="U46" i="1"/>
  <c r="S46" i="1"/>
  <c r="Q46" i="1"/>
  <c r="O46" i="1"/>
  <c r="M46" i="1"/>
  <c r="K46" i="1"/>
  <c r="I46" i="1"/>
  <c r="G46" i="1"/>
  <c r="AD46" i="1" s="1"/>
  <c r="AE45" i="1"/>
  <c r="AC45" i="1"/>
  <c r="AA45" i="1"/>
  <c r="Y45" i="1"/>
  <c r="W45" i="1"/>
  <c r="U45" i="1"/>
  <c r="T45" i="1"/>
  <c r="Q45" i="1"/>
  <c r="O45" i="1"/>
  <c r="N45" i="1"/>
  <c r="J45" i="1"/>
  <c r="G45" i="1"/>
  <c r="AE44" i="1"/>
  <c r="AC44" i="1"/>
  <c r="Y44" i="1"/>
  <c r="W44" i="1"/>
  <c r="S44" i="1"/>
  <c r="Q44" i="1"/>
  <c r="M44" i="1"/>
  <c r="I44" i="1"/>
  <c r="H44" i="1"/>
  <c r="G44" i="1"/>
  <c r="AE43" i="1"/>
  <c r="AC43" i="1"/>
  <c r="AA43" i="1"/>
  <c r="Y43" i="1"/>
  <c r="W43" i="1"/>
  <c r="U43" i="1"/>
  <c r="S43" i="1"/>
  <c r="Q43" i="1"/>
  <c r="O43" i="1"/>
  <c r="M43" i="1"/>
  <c r="K43" i="1"/>
  <c r="H43" i="1"/>
  <c r="G43" i="1"/>
  <c r="AE42" i="1"/>
  <c r="AA42" i="1"/>
  <c r="W42" i="1"/>
  <c r="S42" i="1"/>
  <c r="O42" i="1"/>
  <c r="M42" i="1"/>
  <c r="I42" i="1"/>
  <c r="H42" i="1"/>
  <c r="G42" i="1"/>
  <c r="AE41" i="1"/>
  <c r="AC41" i="1"/>
  <c r="AA41" i="1"/>
  <c r="Y41" i="1"/>
  <c r="W41" i="1"/>
  <c r="U41" i="1"/>
  <c r="S41" i="1"/>
  <c r="Q41" i="1"/>
  <c r="M41" i="1"/>
  <c r="K41" i="1"/>
  <c r="H41" i="1"/>
  <c r="G41" i="1"/>
  <c r="AE40" i="1"/>
  <c r="AC40" i="1"/>
  <c r="AA40" i="1"/>
  <c r="Y40" i="1"/>
  <c r="W40" i="1"/>
  <c r="U40" i="1"/>
  <c r="S40" i="1"/>
  <c r="Q40" i="1"/>
  <c r="O40" i="1"/>
  <c r="H40" i="1"/>
  <c r="G40" i="1"/>
  <c r="AE39" i="1"/>
  <c r="AC39" i="1"/>
  <c r="AA39" i="1"/>
  <c r="Y39" i="1"/>
  <c r="W39" i="1"/>
  <c r="S39" i="1"/>
  <c r="Q39" i="1"/>
  <c r="O39" i="1"/>
  <c r="M39" i="1"/>
  <c r="I39" i="1"/>
  <c r="H39" i="1"/>
  <c r="G39" i="1"/>
  <c r="AE38" i="1"/>
  <c r="AC38" i="1"/>
  <c r="AA38" i="1"/>
  <c r="Y38" i="1"/>
  <c r="W38" i="1"/>
  <c r="U38" i="1"/>
  <c r="S38" i="1"/>
  <c r="Q38" i="1"/>
  <c r="O38" i="1"/>
  <c r="M38" i="1"/>
  <c r="K38" i="1"/>
  <c r="H38" i="1"/>
  <c r="G38" i="1"/>
  <c r="AE37" i="1"/>
  <c r="AC37" i="1"/>
  <c r="AA37" i="1"/>
  <c r="Y37" i="1"/>
  <c r="W37" i="1"/>
  <c r="U37" i="1"/>
  <c r="S37" i="1"/>
  <c r="Q37" i="1"/>
  <c r="O37" i="1"/>
  <c r="M37" i="1"/>
  <c r="H37" i="1"/>
  <c r="G37" i="1"/>
  <c r="AE36" i="1"/>
  <c r="AC36" i="1"/>
  <c r="AA36" i="1"/>
  <c r="W36" i="1"/>
  <c r="S36" i="1"/>
  <c r="Q36" i="1"/>
  <c r="M36" i="1"/>
  <c r="I36" i="1"/>
  <c r="H36" i="1"/>
  <c r="G36" i="1"/>
  <c r="AE35" i="1"/>
  <c r="AC35" i="1"/>
  <c r="AA35" i="1"/>
  <c r="Y35" i="1"/>
  <c r="W35" i="1"/>
  <c r="U35" i="1"/>
  <c r="S35" i="1"/>
  <c r="Q35" i="1"/>
  <c r="O35" i="1"/>
  <c r="K35" i="1"/>
  <c r="H35" i="1"/>
  <c r="G35" i="1"/>
  <c r="AE34" i="1"/>
  <c r="AC34" i="1"/>
  <c r="AA34" i="1"/>
  <c r="Y34" i="1"/>
  <c r="X34" i="1"/>
  <c r="W34" i="1"/>
  <c r="U34" i="1"/>
  <c r="S34" i="1"/>
  <c r="Q34" i="1"/>
  <c r="O34" i="1"/>
  <c r="M34" i="1"/>
  <c r="K34" i="1"/>
  <c r="I34" i="1"/>
  <c r="G34" i="1"/>
  <c r="AE33" i="1"/>
  <c r="AC33" i="1"/>
  <c r="AA33" i="1"/>
  <c r="Z33" i="1"/>
  <c r="Y33" i="1"/>
  <c r="W33" i="1"/>
  <c r="U33" i="1"/>
  <c r="T33" i="1"/>
  <c r="S33" i="1"/>
  <c r="Q33" i="1"/>
  <c r="O33" i="1"/>
  <c r="M33" i="1"/>
  <c r="L33" i="1"/>
  <c r="K33" i="1"/>
  <c r="J33" i="1"/>
  <c r="I33" i="1"/>
  <c r="G33" i="1"/>
  <c r="AF33" i="1" s="1"/>
  <c r="AE32" i="1"/>
  <c r="AC32" i="1"/>
  <c r="AA32" i="1"/>
  <c r="Y32" i="1"/>
  <c r="W32" i="1"/>
  <c r="U32" i="1"/>
  <c r="S32" i="1"/>
  <c r="Q32" i="1"/>
  <c r="O32" i="1"/>
  <c r="M32" i="1"/>
  <c r="K32" i="1"/>
  <c r="H32" i="1"/>
  <c r="G32" i="1"/>
  <c r="AE31" i="1"/>
  <c r="AC31" i="1"/>
  <c r="AA31" i="1"/>
  <c r="Y31" i="1"/>
  <c r="W31" i="1"/>
  <c r="U31" i="1"/>
  <c r="S31" i="1"/>
  <c r="Q31" i="1"/>
  <c r="O31" i="1"/>
  <c r="M31" i="1"/>
  <c r="K31" i="1"/>
  <c r="H31" i="1"/>
  <c r="G31" i="1"/>
  <c r="AE30" i="1"/>
  <c r="AC30" i="1"/>
  <c r="AA30" i="1"/>
  <c r="Y30" i="1"/>
  <c r="W30" i="1"/>
  <c r="U30" i="1"/>
  <c r="S30" i="1"/>
  <c r="Q30" i="1"/>
  <c r="M30" i="1"/>
  <c r="K30" i="1"/>
  <c r="H30" i="1"/>
  <c r="G30" i="1"/>
  <c r="AE29" i="1"/>
  <c r="AC29" i="1"/>
  <c r="AA29" i="1"/>
  <c r="Y29" i="1"/>
  <c r="W29" i="1"/>
  <c r="U29" i="1"/>
  <c r="S29" i="1"/>
  <c r="Q29" i="1"/>
  <c r="O29" i="1"/>
  <c r="M29" i="1"/>
  <c r="K29" i="1"/>
  <c r="H29" i="1"/>
  <c r="G29" i="1"/>
  <c r="AE28" i="1"/>
  <c r="AC28" i="1"/>
  <c r="AA28" i="1"/>
  <c r="Y28" i="1"/>
  <c r="W28" i="1"/>
  <c r="U28" i="1"/>
  <c r="S28" i="1"/>
  <c r="Q28" i="1"/>
  <c r="O28" i="1"/>
  <c r="M28" i="1"/>
  <c r="K28" i="1"/>
  <c r="H28" i="1"/>
  <c r="G28" i="1"/>
  <c r="AE27" i="1"/>
  <c r="AC27" i="1"/>
  <c r="AB27" i="1"/>
  <c r="AA27" i="1"/>
  <c r="Y27" i="1"/>
  <c r="W27" i="1"/>
  <c r="U27" i="1"/>
  <c r="S27" i="1"/>
  <c r="Q27" i="1"/>
  <c r="O27" i="1"/>
  <c r="M27" i="1"/>
  <c r="K27" i="1"/>
  <c r="I27" i="1"/>
  <c r="G27" i="1"/>
  <c r="L27" i="1" s="1"/>
  <c r="AE26" i="1"/>
  <c r="AD26" i="1"/>
  <c r="AC26" i="1"/>
  <c r="AA26" i="1"/>
  <c r="Y26" i="1"/>
  <c r="W26" i="1"/>
  <c r="U26" i="1"/>
  <c r="S26" i="1"/>
  <c r="Q26" i="1"/>
  <c r="O26" i="1"/>
  <c r="N26" i="1"/>
  <c r="M26" i="1"/>
  <c r="K26" i="1"/>
  <c r="I26" i="1"/>
  <c r="G26" i="1"/>
  <c r="AB26" i="1" s="1"/>
  <c r="AE25" i="1"/>
  <c r="AC25" i="1"/>
  <c r="AA25" i="1"/>
  <c r="Y25" i="1"/>
  <c r="W25" i="1"/>
  <c r="U25" i="1"/>
  <c r="S25" i="1"/>
  <c r="Q25" i="1"/>
  <c r="P25" i="1"/>
  <c r="O25" i="1"/>
  <c r="M25" i="1"/>
  <c r="K25" i="1"/>
  <c r="I25" i="1"/>
  <c r="G25" i="1"/>
  <c r="X25" i="1" s="1"/>
  <c r="AE24" i="1"/>
  <c r="AC24" i="1"/>
  <c r="AA24" i="1"/>
  <c r="Y24" i="1"/>
  <c r="W24" i="1"/>
  <c r="U24" i="1"/>
  <c r="S24" i="1"/>
  <c r="R24" i="1"/>
  <c r="Q24" i="1"/>
  <c r="O24" i="1"/>
  <c r="M24" i="1"/>
  <c r="K24" i="1"/>
  <c r="J24" i="1"/>
  <c r="I24" i="1"/>
  <c r="G24" i="1"/>
  <c r="AF24" i="1" s="1"/>
  <c r="AE23" i="1"/>
  <c r="AC23" i="1"/>
  <c r="AA23" i="1"/>
  <c r="Y23" i="1"/>
  <c r="W23" i="1"/>
  <c r="U23" i="1"/>
  <c r="S23" i="1"/>
  <c r="Q23" i="1"/>
  <c r="O23" i="1"/>
  <c r="M23" i="1"/>
  <c r="K23" i="1"/>
  <c r="I23" i="1"/>
  <c r="G23" i="1"/>
  <c r="T23" i="1" s="1"/>
  <c r="AE22" i="1"/>
  <c r="AC22" i="1"/>
  <c r="AA22" i="1"/>
  <c r="Y22" i="1"/>
  <c r="W22" i="1"/>
  <c r="U22" i="1"/>
  <c r="S22" i="1"/>
  <c r="Q22" i="1"/>
  <c r="O22" i="1"/>
  <c r="M22" i="1"/>
  <c r="K22" i="1"/>
  <c r="J22" i="1"/>
  <c r="I22" i="1"/>
  <c r="G22" i="1"/>
  <c r="AD22" i="1" s="1"/>
  <c r="AE21" i="1"/>
  <c r="AC21" i="1"/>
  <c r="AA21" i="1"/>
  <c r="Y21" i="1"/>
  <c r="W21" i="1"/>
  <c r="U21" i="1"/>
  <c r="S21" i="1"/>
  <c r="Q21" i="1"/>
  <c r="O21" i="1"/>
  <c r="M21" i="1"/>
  <c r="L21" i="1"/>
  <c r="H21" i="1"/>
  <c r="G21" i="1"/>
  <c r="AE20" i="1"/>
  <c r="AC20" i="1"/>
  <c r="AA20" i="1"/>
  <c r="Y20" i="1"/>
  <c r="W20" i="1"/>
  <c r="U20" i="1"/>
  <c r="S20" i="1"/>
  <c r="Q20" i="1"/>
  <c r="O20" i="1"/>
  <c r="M20" i="1"/>
  <c r="K20" i="1"/>
  <c r="H20" i="1"/>
  <c r="G20" i="1"/>
  <c r="AE19" i="1"/>
  <c r="AC19" i="1"/>
  <c r="AA19" i="1"/>
  <c r="Y19" i="1"/>
  <c r="W19" i="1"/>
  <c r="U19" i="1"/>
  <c r="S19" i="1"/>
  <c r="Q19" i="1"/>
  <c r="O19" i="1"/>
  <c r="M19" i="1"/>
  <c r="K19" i="1"/>
  <c r="H19" i="1"/>
  <c r="G19" i="1"/>
  <c r="I18" i="1"/>
  <c r="H18" i="1"/>
  <c r="G18" i="1"/>
  <c r="AE17" i="1"/>
  <c r="AD17" i="1"/>
  <c r="AC17" i="1"/>
  <c r="AA17" i="1"/>
  <c r="Y17" i="1"/>
  <c r="W17" i="1"/>
  <c r="V17" i="1"/>
  <c r="U17" i="1"/>
  <c r="S17" i="1"/>
  <c r="Q17" i="1"/>
  <c r="O17" i="1"/>
  <c r="N17" i="1"/>
  <c r="M17" i="1"/>
  <c r="K17" i="1"/>
  <c r="I17" i="1"/>
  <c r="G17" i="1"/>
  <c r="Z17" i="1" s="1"/>
  <c r="AC16" i="1"/>
  <c r="AA16" i="1"/>
  <c r="Y16" i="1"/>
  <c r="W16" i="1"/>
  <c r="U16" i="1"/>
  <c r="T16" i="1"/>
  <c r="Q16" i="1"/>
  <c r="P16" i="1"/>
  <c r="N16" i="1"/>
  <c r="K16" i="1"/>
  <c r="J16" i="1"/>
  <c r="G16" i="1"/>
  <c r="AC15" i="1"/>
  <c r="AA15" i="1"/>
  <c r="Y15" i="1"/>
  <c r="W15" i="1"/>
  <c r="U15" i="1"/>
  <c r="S15" i="1"/>
  <c r="Q15" i="1"/>
  <c r="O15" i="1"/>
  <c r="M15" i="1"/>
  <c r="K15" i="1"/>
  <c r="I15" i="1"/>
  <c r="H15" i="1"/>
  <c r="G15" i="1"/>
  <c r="AA14" i="1"/>
  <c r="Y14" i="1"/>
  <c r="W14" i="1"/>
  <c r="S14" i="1"/>
  <c r="Q14" i="1"/>
  <c r="M14" i="1"/>
  <c r="K14" i="1"/>
  <c r="H14" i="1"/>
  <c r="G14" i="1"/>
  <c r="AE13" i="1"/>
  <c r="AC13" i="1"/>
  <c r="AA13" i="1"/>
  <c r="Y13" i="1"/>
  <c r="W13" i="1"/>
  <c r="U13" i="1"/>
  <c r="S13" i="1"/>
  <c r="R13" i="1"/>
  <c r="Q13" i="1"/>
  <c r="O13" i="1"/>
  <c r="M13" i="1"/>
  <c r="L13" i="1"/>
  <c r="K13" i="1"/>
  <c r="J13" i="1"/>
  <c r="I13" i="1"/>
  <c r="G13" i="1"/>
  <c r="AD13" i="1" s="1"/>
  <c r="AA12" i="1"/>
  <c r="Y12" i="1"/>
  <c r="W12" i="1"/>
  <c r="S12" i="1"/>
  <c r="Q12" i="1"/>
  <c r="O12" i="1"/>
  <c r="M12" i="1"/>
  <c r="H12" i="1"/>
  <c r="G12" i="1"/>
  <c r="AE11" i="1"/>
  <c r="AC11" i="1"/>
  <c r="AA11" i="1"/>
  <c r="Y11" i="1"/>
  <c r="W11" i="1"/>
  <c r="U11" i="1"/>
  <c r="S11" i="1"/>
  <c r="Q11" i="1"/>
  <c r="O11" i="1"/>
  <c r="M11" i="1"/>
  <c r="K11" i="1"/>
  <c r="I11" i="1"/>
  <c r="G11" i="1"/>
  <c r="Z11" i="1" s="1"/>
  <c r="AE10" i="1"/>
  <c r="AC10" i="1"/>
  <c r="AA10" i="1"/>
  <c r="Y10" i="1"/>
  <c r="W10" i="1"/>
  <c r="U10" i="1"/>
  <c r="S10" i="1"/>
  <c r="Q10" i="1"/>
  <c r="O10" i="1"/>
  <c r="M10" i="1"/>
  <c r="K10" i="1"/>
  <c r="I10" i="1"/>
  <c r="G10" i="1"/>
  <c r="AB10" i="1" s="1"/>
  <c r="AE9" i="1"/>
  <c r="AC9" i="1"/>
  <c r="AA9" i="1"/>
  <c r="Y9" i="1"/>
  <c r="W9" i="1"/>
  <c r="U9" i="1"/>
  <c r="S9" i="1"/>
  <c r="R9" i="1"/>
  <c r="Q9" i="1"/>
  <c r="O9" i="1"/>
  <c r="M9" i="1"/>
  <c r="K9" i="1"/>
  <c r="I9" i="1"/>
  <c r="G9" i="1"/>
  <c r="AD9" i="1" s="1"/>
  <c r="H342" i="1" l="1"/>
  <c r="H410" i="1"/>
  <c r="G134" i="1"/>
  <c r="G133" i="1" s="1"/>
  <c r="T216" i="1"/>
  <c r="J417" i="1"/>
  <c r="V11" i="1"/>
  <c r="P13" i="1"/>
  <c r="X13" i="1"/>
  <c r="AF13" i="1"/>
  <c r="R33" i="1"/>
  <c r="AB33" i="1"/>
  <c r="L65" i="1"/>
  <c r="J133" i="1"/>
  <c r="H185" i="1"/>
  <c r="G233" i="1"/>
  <c r="T242" i="1"/>
  <c r="X242" i="1"/>
  <c r="G254" i="1"/>
  <c r="H267" i="1"/>
  <c r="J299" i="1"/>
  <c r="X303" i="1"/>
  <c r="J320" i="1"/>
  <c r="Z320" i="1"/>
  <c r="N320" i="1"/>
  <c r="AD320" i="1"/>
  <c r="N350" i="1"/>
  <c r="AD350" i="1"/>
  <c r="N399" i="1"/>
  <c r="AD399" i="1"/>
  <c r="P417" i="1"/>
  <c r="AF418" i="1"/>
  <c r="AF417" i="1" s="1"/>
  <c r="G419" i="1"/>
  <c r="G8" i="1"/>
  <c r="Z22" i="1"/>
  <c r="G185" i="1"/>
  <c r="G238" i="1"/>
  <c r="G237" i="1" s="1"/>
  <c r="G243" i="1"/>
  <c r="V242" i="1"/>
  <c r="G247" i="1"/>
  <c r="J242" i="1"/>
  <c r="Z242" i="1"/>
  <c r="N284" i="1"/>
  <c r="G284" i="1"/>
  <c r="J306" i="1"/>
  <c r="Z303" i="1"/>
  <c r="J308" i="1"/>
  <c r="H338" i="1"/>
  <c r="H331" i="1" s="1"/>
  <c r="P350" i="1"/>
  <c r="AF350" i="1"/>
  <c r="H358" i="1"/>
  <c r="P399" i="1"/>
  <c r="AF399" i="1"/>
  <c r="X399" i="1"/>
  <c r="L442" i="1"/>
  <c r="AB442" i="1"/>
  <c r="H13" i="1"/>
  <c r="Z13" i="1"/>
  <c r="H16" i="1"/>
  <c r="V26" i="1"/>
  <c r="AB62" i="1"/>
  <c r="AB65" i="1"/>
  <c r="H165" i="1"/>
  <c r="H243" i="1"/>
  <c r="H242" i="1" s="1"/>
  <c r="G266" i="1"/>
  <c r="V258" i="1"/>
  <c r="AB303" i="1"/>
  <c r="T331" i="1"/>
  <c r="R350" i="1"/>
  <c r="J399" i="1"/>
  <c r="Z399" i="1"/>
  <c r="T417" i="1"/>
  <c r="H419" i="1"/>
  <c r="H418" i="1" s="1"/>
  <c r="N388" i="1"/>
  <c r="N11" i="1"/>
  <c r="N46" i="1"/>
  <c r="AB55" i="1"/>
  <c r="H100" i="1"/>
  <c r="R154" i="1"/>
  <c r="G165" i="1"/>
  <c r="G154" i="1" s="1"/>
  <c r="N242" i="1"/>
  <c r="AD242" i="1"/>
  <c r="AD276" i="1"/>
  <c r="N303" i="1"/>
  <c r="AD303" i="1"/>
  <c r="H317" i="1"/>
  <c r="H316" i="1" s="1"/>
  <c r="AF381" i="1"/>
  <c r="G381" i="1"/>
  <c r="H388" i="1"/>
  <c r="T399" i="1"/>
  <c r="J9" i="1"/>
  <c r="T13" i="1"/>
  <c r="AB13" i="1"/>
  <c r="R22" i="1"/>
  <c r="H45" i="1"/>
  <c r="T62" i="1"/>
  <c r="G77" i="1"/>
  <c r="G259" i="1"/>
  <c r="G258" i="1" s="1"/>
  <c r="G276" i="1"/>
  <c r="F315" i="1"/>
  <c r="R320" i="1"/>
  <c r="X350" i="1"/>
  <c r="L350" i="1"/>
  <c r="AB350" i="1"/>
  <c r="V399" i="1"/>
  <c r="L399" i="1"/>
  <c r="L410" i="1"/>
  <c r="AB410" i="1"/>
  <c r="G434" i="1"/>
  <c r="AD11" i="1"/>
  <c r="T65" i="1"/>
  <c r="H77" i="1"/>
  <c r="AB258" i="1"/>
  <c r="P342" i="1"/>
  <c r="AF342" i="1"/>
  <c r="X388" i="1"/>
  <c r="Z388" i="1"/>
  <c r="R418" i="1"/>
  <c r="R417" i="1" s="1"/>
  <c r="G429" i="1"/>
  <c r="H434" i="1"/>
  <c r="H433" i="1" s="1"/>
  <c r="Z9" i="1"/>
  <c r="N13" i="1"/>
  <c r="V13" i="1"/>
  <c r="Z24" i="1"/>
  <c r="T55" i="1"/>
  <c r="L62" i="1"/>
  <c r="T154" i="1"/>
  <c r="H196" i="1"/>
  <c r="H154" i="1" s="1"/>
  <c r="AD258" i="1"/>
  <c r="H271" i="1"/>
  <c r="R258" i="1"/>
  <c r="R303" i="1"/>
  <c r="L303" i="1"/>
  <c r="L302" i="1" s="1"/>
  <c r="AF303" i="1"/>
  <c r="AF302" i="1" s="1"/>
  <c r="V320" i="1"/>
  <c r="J388" i="1"/>
  <c r="AB388" i="1"/>
  <c r="G410" i="1"/>
  <c r="AB23" i="1"/>
  <c r="P9" i="1"/>
  <c r="X9" i="1"/>
  <c r="AF9" i="1"/>
  <c r="N10" i="1"/>
  <c r="V10" i="1"/>
  <c r="AD10" i="1"/>
  <c r="L11" i="1"/>
  <c r="T11" i="1"/>
  <c r="AB11" i="1"/>
  <c r="L17" i="1"/>
  <c r="T17" i="1"/>
  <c r="AB17" i="1"/>
  <c r="P22" i="1"/>
  <c r="X22" i="1"/>
  <c r="AF22" i="1"/>
  <c r="N23" i="1"/>
  <c r="AD34" i="1"/>
  <c r="V34" i="1"/>
  <c r="N34" i="1"/>
  <c r="AB34" i="1"/>
  <c r="T34" i="1"/>
  <c r="L34" i="1"/>
  <c r="Z34" i="1"/>
  <c r="R34" i="1"/>
  <c r="J34" i="1"/>
  <c r="AF34" i="1"/>
  <c r="V46" i="1"/>
  <c r="G205" i="1"/>
  <c r="G242" i="1"/>
  <c r="N258" i="1"/>
  <c r="H323" i="1"/>
  <c r="R331" i="1"/>
  <c r="G331" i="1"/>
  <c r="G358" i="1"/>
  <c r="G350" i="1" s="1"/>
  <c r="Z417" i="1"/>
  <c r="AB440" i="1"/>
  <c r="H441" i="1"/>
  <c r="P10" i="1"/>
  <c r="X10" i="1"/>
  <c r="AF10" i="1"/>
  <c r="H133" i="1"/>
  <c r="J154" i="1"/>
  <c r="Z154" i="1"/>
  <c r="G219" i="1"/>
  <c r="G216" i="1" s="1"/>
  <c r="X266" i="1"/>
  <c r="X258" i="1" s="1"/>
  <c r="H272" i="1"/>
  <c r="H285" i="1"/>
  <c r="H284" i="1" s="1"/>
  <c r="G312" i="1"/>
  <c r="F313" i="1"/>
  <c r="N381" i="1"/>
  <c r="AD381" i="1"/>
  <c r="G104" i="1"/>
  <c r="H259" i="1"/>
  <c r="P276" i="1"/>
  <c r="H281" i="1"/>
  <c r="R302" i="1"/>
  <c r="T350" i="1"/>
  <c r="G399" i="1"/>
  <c r="L9" i="1"/>
  <c r="H9" i="1" s="1"/>
  <c r="T9" i="1"/>
  <c r="AB9" i="1"/>
  <c r="J10" i="1"/>
  <c r="R10" i="1"/>
  <c r="Z10" i="1"/>
  <c r="P11" i="1"/>
  <c r="X11" i="1"/>
  <c r="AF11" i="1"/>
  <c r="P17" i="1"/>
  <c r="X17" i="1"/>
  <c r="AF17" i="1"/>
  <c r="L22" i="1"/>
  <c r="T22" i="1"/>
  <c r="AB22" i="1"/>
  <c r="J23" i="1"/>
  <c r="AD25" i="1"/>
  <c r="V25" i="1"/>
  <c r="N25" i="1"/>
  <c r="AB25" i="1"/>
  <c r="T25" i="1"/>
  <c r="L25" i="1"/>
  <c r="Z25" i="1"/>
  <c r="R25" i="1"/>
  <c r="J25" i="1"/>
  <c r="AF25" i="1"/>
  <c r="H104" i="1"/>
  <c r="T303" i="1"/>
  <c r="H350" i="1"/>
  <c r="G388" i="1"/>
  <c r="N417" i="1"/>
  <c r="AD417" i="1"/>
  <c r="V417" i="1"/>
  <c r="Z27" i="1"/>
  <c r="R27" i="1"/>
  <c r="J27" i="1"/>
  <c r="AF27" i="1"/>
  <c r="X27" i="1"/>
  <c r="P27" i="1"/>
  <c r="AD27" i="1"/>
  <c r="V27" i="1"/>
  <c r="N27" i="1"/>
  <c r="T27" i="1"/>
  <c r="J276" i="1"/>
  <c r="J258" i="1" s="1"/>
  <c r="H279" i="1"/>
  <c r="V303" i="1"/>
  <c r="V302" i="1" s="1"/>
  <c r="H320" i="1"/>
  <c r="J350" i="1"/>
  <c r="Z350" i="1"/>
  <c r="Z302" i="1" s="1"/>
  <c r="L417" i="1"/>
  <c r="G418" i="1"/>
  <c r="G437" i="1"/>
  <c r="G433" i="1" s="1"/>
  <c r="X433" i="1"/>
  <c r="H440" i="1"/>
  <c r="Z23" i="1"/>
  <c r="R23" i="1"/>
  <c r="AF23" i="1"/>
  <c r="X23" i="1"/>
  <c r="P23" i="1"/>
  <c r="AD23" i="1"/>
  <c r="V23" i="1"/>
  <c r="N9" i="1"/>
  <c r="V9" i="1"/>
  <c r="L10" i="1"/>
  <c r="T10" i="1"/>
  <c r="J11" i="1"/>
  <c r="R11" i="1"/>
  <c r="J17" i="1"/>
  <c r="R17" i="1"/>
  <c r="N22" i="1"/>
  <c r="V22" i="1"/>
  <c r="L23" i="1"/>
  <c r="P34" i="1"/>
  <c r="X154" i="1"/>
  <c r="H219" i="1"/>
  <c r="H216" i="1" s="1"/>
  <c r="X302" i="1"/>
  <c r="H381" i="1"/>
  <c r="H399" i="1"/>
  <c r="J410" i="1"/>
  <c r="Z410" i="1"/>
  <c r="P258" i="1"/>
  <c r="AD302" i="1"/>
  <c r="AB46" i="1"/>
  <c r="T46" i="1"/>
  <c r="L46" i="1"/>
  <c r="Z46" i="1"/>
  <c r="R46" i="1"/>
  <c r="J46" i="1"/>
  <c r="AF46" i="1"/>
  <c r="X46" i="1"/>
  <c r="P46" i="1"/>
  <c r="H147" i="1"/>
  <c r="L276" i="1"/>
  <c r="L258" i="1" s="1"/>
  <c r="H277" i="1"/>
  <c r="P302" i="1"/>
  <c r="X442" i="1"/>
  <c r="G443" i="1"/>
  <c r="G442" i="1" s="1"/>
  <c r="N62" i="1"/>
  <c r="V62" i="1"/>
  <c r="AD62" i="1"/>
  <c r="L284" i="1"/>
  <c r="G304" i="1"/>
  <c r="G303" i="1" s="1"/>
  <c r="H445" i="1"/>
  <c r="H442" i="1" s="1"/>
  <c r="L24" i="1"/>
  <c r="T24" i="1"/>
  <c r="AB24" i="1"/>
  <c r="P26" i="1"/>
  <c r="X26" i="1"/>
  <c r="AF26" i="1"/>
  <c r="N55" i="1"/>
  <c r="V55" i="1"/>
  <c r="AD55" i="1"/>
  <c r="N65" i="1"/>
  <c r="V65" i="1"/>
  <c r="AD65" i="1"/>
  <c r="J305" i="1"/>
  <c r="G323" i="1"/>
  <c r="G320" i="1" s="1"/>
  <c r="H278" i="1"/>
  <c r="AF284" i="1"/>
  <c r="AF258" i="1" s="1"/>
  <c r="N24" i="1"/>
  <c r="H24" i="1" s="1"/>
  <c r="V24" i="1"/>
  <c r="AD24" i="1"/>
  <c r="J26" i="1"/>
  <c r="R26" i="1"/>
  <c r="Z26" i="1"/>
  <c r="N33" i="1"/>
  <c r="V33" i="1"/>
  <c r="AD33" i="1"/>
  <c r="P55" i="1"/>
  <c r="X55" i="1"/>
  <c r="AF55" i="1"/>
  <c r="P65" i="1"/>
  <c r="X65" i="1"/>
  <c r="AF65" i="1"/>
  <c r="J62" i="1"/>
  <c r="R62" i="1"/>
  <c r="P24" i="1"/>
  <c r="X24" i="1"/>
  <c r="L26" i="1"/>
  <c r="T26" i="1"/>
  <c r="P33" i="1"/>
  <c r="X33" i="1"/>
  <c r="J55" i="1"/>
  <c r="R55" i="1"/>
  <c r="J65" i="1"/>
  <c r="R65" i="1"/>
  <c r="H33" i="1" l="1"/>
  <c r="H276" i="1"/>
  <c r="N302" i="1"/>
  <c r="H34" i="1"/>
  <c r="Z8" i="1"/>
  <c r="Z7" i="1" s="1"/>
  <c r="Z6" i="1" s="1"/>
  <c r="Z447" i="1" s="1"/>
  <c r="X417" i="1"/>
  <c r="H22" i="1"/>
  <c r="R8" i="1"/>
  <c r="R7" i="1" s="1"/>
  <c r="R6" i="1" s="1"/>
  <c r="R447" i="1" s="1"/>
  <c r="H17" i="1"/>
  <c r="AD8" i="1"/>
  <c r="AD7" i="1" s="1"/>
  <c r="AD6" i="1" s="1"/>
  <c r="AD447" i="1" s="1"/>
  <c r="T302" i="1"/>
  <c r="H266" i="1"/>
  <c r="AB302" i="1"/>
  <c r="G7" i="1"/>
  <c r="G6" i="1" s="1"/>
  <c r="G302" i="1"/>
  <c r="H46" i="1"/>
  <c r="X8" i="1"/>
  <c r="X7" i="1" s="1"/>
  <c r="X6" i="1" s="1"/>
  <c r="P8" i="1"/>
  <c r="P7" i="1" s="1"/>
  <c r="P6" i="1" s="1"/>
  <c r="P447" i="1" s="1"/>
  <c r="J8" i="1"/>
  <c r="J7" i="1" s="1"/>
  <c r="J6" i="1" s="1"/>
  <c r="H26" i="1"/>
  <c r="H27" i="1"/>
  <c r="J304" i="1"/>
  <c r="J303" i="1" s="1"/>
  <c r="J302" i="1" s="1"/>
  <c r="H305" i="1"/>
  <c r="H304" i="1" s="1"/>
  <c r="H303" i="1" s="1"/>
  <c r="H302" i="1" s="1"/>
  <c r="H10" i="1"/>
  <c r="AB8" i="1"/>
  <c r="AB7" i="1" s="1"/>
  <c r="AB6" i="1" s="1"/>
  <c r="H258" i="1"/>
  <c r="H11" i="1"/>
  <c r="T8" i="1"/>
  <c r="T7" i="1" s="1"/>
  <c r="T6" i="1" s="1"/>
  <c r="T447" i="1" s="1"/>
  <c r="H65" i="1"/>
  <c r="H55" i="1"/>
  <c r="H62" i="1"/>
  <c r="V8" i="1"/>
  <c r="V7" i="1" s="1"/>
  <c r="V6" i="1" s="1"/>
  <c r="V447" i="1" s="1"/>
  <c r="H25" i="1"/>
  <c r="L8" i="1"/>
  <c r="L7" i="1" s="1"/>
  <c r="L6" i="1" s="1"/>
  <c r="L447" i="1" s="1"/>
  <c r="AB439" i="1"/>
  <c r="G440" i="1"/>
  <c r="G439" i="1" s="1"/>
  <c r="G417" i="1" s="1"/>
  <c r="N8" i="1"/>
  <c r="N7" i="1" s="1"/>
  <c r="N6" i="1" s="1"/>
  <c r="N447" i="1" s="1"/>
  <c r="H23" i="1"/>
  <c r="AF8" i="1"/>
  <c r="AF7" i="1" s="1"/>
  <c r="AF6" i="1" s="1"/>
  <c r="AF447" i="1" s="1"/>
  <c r="G447" i="1" l="1"/>
  <c r="J447" i="1"/>
  <c r="X447" i="1"/>
  <c r="H8" i="1"/>
  <c r="H7" i="1" s="1"/>
  <c r="H6" i="1" s="1"/>
  <c r="H439" i="1"/>
  <c r="H417" i="1" s="1"/>
  <c r="H447" i="1" s="1"/>
  <c r="AB417" i="1"/>
  <c r="AB447" i="1" s="1"/>
</calcChain>
</file>

<file path=xl/sharedStrings.xml><?xml version="1.0" encoding="utf-8"?>
<sst xmlns="http://schemas.openxmlformats.org/spreadsheetml/2006/main" count="1211" uniqueCount="508">
  <si>
    <t>PROGRAMA ANUAL DE ADQUISICIONES (PAA)  2022</t>
  </si>
  <si>
    <t>DEPENDENCIA:</t>
  </si>
  <si>
    <t>07 SECRETARIA DE LA CONTRALORIA GENERAL</t>
  </si>
  <si>
    <t>UNIDAD RESPONSABLE:</t>
  </si>
  <si>
    <t>SECRETARÍA DE LA CONTRALORÍA GENERAL (CONCENTRADO)</t>
  </si>
  <si>
    <t>CLAVE DEL OBJETO DEL GASTO (CAP/CONCEP/PDA)</t>
  </si>
  <si>
    <t>CONCEPTO DEL GASTO (DESCRIPCION)</t>
  </si>
  <si>
    <t>ANUAL CANTIDADES</t>
  </si>
  <si>
    <t>UNIDAD DE MEDIDA</t>
  </si>
  <si>
    <t>PRECIO UNITARIO</t>
  </si>
  <si>
    <t>ANUAL COSTO</t>
  </si>
  <si>
    <t xml:space="preserve">ENERO CANTIDAD </t>
  </si>
  <si>
    <t xml:space="preserve">ENERO COSTOS </t>
  </si>
  <si>
    <t xml:space="preserve">FEBRERO CANTIDAD </t>
  </si>
  <si>
    <t>FEBRERO COSTOS</t>
  </si>
  <si>
    <t>MARZO CANTIDAD</t>
  </si>
  <si>
    <t>MARZO COSTOS</t>
  </si>
  <si>
    <t>ABRIL CANTIDAD</t>
  </si>
  <si>
    <t>ABRIL COSTOS</t>
  </si>
  <si>
    <t>MAYO CANTIDAD</t>
  </si>
  <si>
    <t>MAYO COSTOS</t>
  </si>
  <si>
    <t>JUNIO CANTIDAD</t>
  </si>
  <si>
    <t>JUNIO   COSTOS</t>
  </si>
  <si>
    <t>JULIO CANTIDAD</t>
  </si>
  <si>
    <t>JULIO  COSTOS</t>
  </si>
  <si>
    <t>AGO CANTIDAD</t>
  </si>
  <si>
    <t>AGOSTO   COSTOS</t>
  </si>
  <si>
    <t>SEPT CANTIDAD</t>
  </si>
  <si>
    <t>SEPTIEMBRE COSTOS</t>
  </si>
  <si>
    <t>OCT CANTIDAD</t>
  </si>
  <si>
    <t>OCTUBRE COSTOS</t>
  </si>
  <si>
    <t>NOV CANTIDAD</t>
  </si>
  <si>
    <t>NOVIEMBRE COSTOS</t>
  </si>
  <si>
    <t>DIC CANTIDAD</t>
  </si>
  <si>
    <t>DICIEMBRE COSTOS</t>
  </si>
  <si>
    <t>MATERIALES Y SUMINISTROS</t>
  </si>
  <si>
    <t>MATERIALES DE ADMINISTRACIÓN, EMISIÓN DE DOCUMENTOS Y ARTÍCULOS OFICIALES</t>
  </si>
  <si>
    <t>Materiales, útiles y equipos menores de Oficina</t>
  </si>
  <si>
    <t>BOLÍGRAFO PUNTO FINO TINTA AZUL</t>
  </si>
  <si>
    <t>PIEZA</t>
  </si>
  <si>
    <t>BOLÍGRAFO PUNTO FINO TINTA NEGRA</t>
  </si>
  <si>
    <t>PLUMA DE GEL .07 C/12 COLOR AZUL</t>
  </si>
  <si>
    <t>BORRADOR PARA PINTARRON</t>
  </si>
  <si>
    <t>BORRADOR TIPO PLUMA BLISTER</t>
  </si>
  <si>
    <t>BORRADORES DE MIGAJON MEDIANO</t>
  </si>
  <si>
    <t>CAJA</t>
  </si>
  <si>
    <t>BROCHE PARA ARCHIVAR DE 8CM C/50</t>
  </si>
  <si>
    <t>CAJA ARCHIVO MUERTO DE PLASTICO T/CARTA</t>
  </si>
  <si>
    <t>CAJA ARCHIVO MUERTO DE PLASTICO T/OFICIO</t>
  </si>
  <si>
    <t xml:space="preserve">CINTA CANELA 48*50 50 </t>
  </si>
  <si>
    <t>CINTA MASKING TAPE 24*50</t>
  </si>
  <si>
    <t>CINTA TRANSPARENTE 24*65</t>
  </si>
  <si>
    <t xml:space="preserve">CINTA TRANSPARENTE 48X50 </t>
  </si>
  <si>
    <t>CLIP BINDER 19 MM C/12</t>
  </si>
  <si>
    <t>CLIP BINDER 25 MM C/12</t>
  </si>
  <si>
    <t>CLIP BINDER 32 MM C/12</t>
  </si>
  <si>
    <t>CLIP BINDER 41 MM C/12</t>
  </si>
  <si>
    <t>CLIP BINDER 51 MM C/12</t>
  </si>
  <si>
    <t>CLIP MARIPOSA No. 2 C/50</t>
  </si>
  <si>
    <t>CLIP NO. 1 C/100</t>
  </si>
  <si>
    <t>CLIP NO. 2 C/100</t>
  </si>
  <si>
    <t>CLIP FORRADO C100</t>
  </si>
  <si>
    <t>CORRECTOR LIQUIDO TIPO PLUMA MINI 8 ML</t>
  </si>
  <si>
    <t>CUENTA FÁCIL 14 GRS.</t>
  </si>
  <si>
    <t>CUTTER GRANDE</t>
  </si>
  <si>
    <t>DESENGRAPADORA</t>
  </si>
  <si>
    <t>DESPACHADOR DE CINTA MEDIANO</t>
  </si>
  <si>
    <t>ENGRAPADORA PROFESIONAL USO PESADO 240 HOJAS</t>
  </si>
  <si>
    <t>ENGRAPADORA METÁLICA CROMADA DE GOLPE</t>
  </si>
  <si>
    <t>FOLDER TAMAÑO CARTA CREMA C/100</t>
  </si>
  <si>
    <t>PAQUETE</t>
  </si>
  <si>
    <t>FOLDER TAMAÑO CARTA C/25 VARIOS COLORES</t>
  </si>
  <si>
    <t xml:space="preserve">FOLDER TAMAÑO OFICIO CREMA C/100 </t>
  </si>
  <si>
    <t>FOLIADOR 6 DÍGITOS</t>
  </si>
  <si>
    <t>GRAPAS PARA USO RUDO</t>
  </si>
  <si>
    <t>GRAPAS ESTÁNDAR C/5000</t>
  </si>
  <si>
    <t>RAFIA BLANCA GRUESA ROLLO C/8 4 KG</t>
  </si>
  <si>
    <t>HOJAS BLANCAS T/CARTA C/5000</t>
  </si>
  <si>
    <t>HOJAS BLANCAS T/OFICIO C/5000</t>
  </si>
  <si>
    <t>LAPICERO PORTAMINAS DE .5 MM</t>
  </si>
  <si>
    <t>LÁPIZ ADHESIVO 40 GR</t>
  </si>
  <si>
    <t>LÁPIZ DE CERA COLOR ROJO</t>
  </si>
  <si>
    <t>LÁPIZ TRIANGULAR No 2 HB</t>
  </si>
  <si>
    <t>LIBRETA DE TAQUIGRAFÍA CORTA C/80 HOJAS</t>
  </si>
  <si>
    <t>LIBRETA PASTA DURA FORMA FRANCESA 1/4 CON 96 HOJAS</t>
  </si>
  <si>
    <t>LIBRO FLORETE RAYADO  FORMA ITALIANA C/96 HOJAS</t>
  </si>
  <si>
    <t>MARCADOR PERMANENTE  VARIOS COLORES C/6</t>
  </si>
  <si>
    <t>MARCADOR PARA PINTARRON VARIOS COLORES</t>
  </si>
  <si>
    <t>MARCATEXTOS VARIOS COLORES c/10</t>
  </si>
  <si>
    <t>MINAS (PUNTILLAS) DE 0.5 C/12</t>
  </si>
  <si>
    <t>NOTAS ADHESIVAS BANDERITAS FLECHA VARIOS COLORES</t>
  </si>
  <si>
    <t>NOTAS ADHESIVAS CUBO C/4 COLORES FLUORESCENTES 7x7</t>
  </si>
  <si>
    <t>PAPEL OPALINA DELGADA 180 GR. T/CARTA C/100 HOJAS</t>
  </si>
  <si>
    <t>RECOPILADOR T/CARTA PLASTIFICADO DE COLOR</t>
  </si>
  <si>
    <t>ARCHIVADOR LEFORT TAMAÑO CARTA</t>
  </si>
  <si>
    <t xml:space="preserve">ARCHIVADOR LEFORT TAMAÑO OFICIO </t>
  </si>
  <si>
    <t>SACAPUNTAS DE METAL C/12</t>
  </si>
  <si>
    <t>SEPARADORES DE PLÁSTICO 10 DIVISIONES T/CARTA</t>
  </si>
  <si>
    <t>SEPARADORES DE PLÁSTICO 15 DIVISIONES T/CARTA</t>
  </si>
  <si>
    <t>SEPARADORES DE PLÁSTICO 31 DIVISIONES T/CARTA</t>
  </si>
  <si>
    <t>SOBRES PAPEL KRAF NO. 6 (COIN) C/250</t>
  </si>
  <si>
    <t>TINTA PARA SELLOS EN GOTERO COLOR NEGRO 28 ML</t>
  </si>
  <si>
    <t>TINTA PARA SELLOS COLOR ROJO 28 ML</t>
  </si>
  <si>
    <t>TINTA PARA SELLO COLOR AZUL 28 ML</t>
  </si>
  <si>
    <t>SELLOS Y GOMAS AUTOMÁTICOS</t>
  </si>
  <si>
    <t>Materiales y útiles de impresión y reproducción</t>
  </si>
  <si>
    <t>PAPEL FOTOGRÁFICO C/20 HOJAS</t>
  </si>
  <si>
    <t>Material Estadistico y Geográfico</t>
  </si>
  <si>
    <t>MAPAS, PLANOS FOTOGRAFIAS AEREAS</t>
  </si>
  <si>
    <t>Materiales, útiles y equipos menores de tecnologías de la información y comunicaciones</t>
  </si>
  <si>
    <t>TÓNER PARA IMPRESORA HP 305 A NEGRO</t>
  </si>
  <si>
    <t>TÓNER PARA IMPRESORA HP 305 A MAGENTA</t>
  </si>
  <si>
    <t>TÓNER PARA IMPRESORA HP 305 A CYAN</t>
  </si>
  <si>
    <t>TÓNER PARA IMPRESORA HP 305 A YELLOW</t>
  </si>
  <si>
    <t>TÓNER PARA IMPRESORA HP 202A</t>
  </si>
  <si>
    <t>TÓNER PARA IMPRESORA HP 410A</t>
  </si>
  <si>
    <t>TÓNER SU815 A</t>
  </si>
  <si>
    <t>CARTUCHO EPSON 664 (T664120-AL) NEGRO</t>
  </si>
  <si>
    <t>CARTUCHO EPSON 664 (T664220-AL) CYAN</t>
  </si>
  <si>
    <t>CARTUCHO EPSON 664 (T664220-AL) MAGENTA</t>
  </si>
  <si>
    <t>CARTUCHO EPSON 664 (T664120-AL) YELLOW</t>
  </si>
  <si>
    <t>TÓNER PARA IMPRESORA HP 78 A NEGRO</t>
  </si>
  <si>
    <t>TÓNER PARA IMPRESORA HP 79 A NEGRO</t>
  </si>
  <si>
    <t>TÓNER PARA IMPRESORA HP 36 A NEGRO</t>
  </si>
  <si>
    <t>TÓNER PARA IMPRESORA HP 38 A NEGRO</t>
  </si>
  <si>
    <t>TÓNER 55 A</t>
  </si>
  <si>
    <t>TÓNER 202 A</t>
  </si>
  <si>
    <t>TÓNER 35 A</t>
  </si>
  <si>
    <t>ZC 100/300</t>
  </si>
  <si>
    <t>CF279ACOMP-AL</t>
  </si>
  <si>
    <t>CD-R TORRE C/50</t>
  </si>
  <si>
    <t>TORRE</t>
  </si>
  <si>
    <t>DVD-R TORRE C/50</t>
  </si>
  <si>
    <t>Material impreso e información digital</t>
  </si>
  <si>
    <t xml:space="preserve"> </t>
  </si>
  <si>
    <t>DIARIOS OFICIALES</t>
  </si>
  <si>
    <t>SEÑALETICAS</t>
  </si>
  <si>
    <t>PORTA ANUNCIOS</t>
  </si>
  <si>
    <t>Material de limpieza</t>
  </si>
  <si>
    <t>AROMATIZANTE AMBIENTAL 400 ML VARIOS AROMAS EN AEROSOL</t>
  </si>
  <si>
    <t>BOMBA DESTAPACAÑOS MANGO DE MADERA</t>
  </si>
  <si>
    <t>CESTO PARA BASURA NEGRO DE 15 LITROS</t>
  </si>
  <si>
    <t>CLORO 6% 950 ML.</t>
  </si>
  <si>
    <t>CUBETA DE PLÁSTICO  CAPACIDAD 15 LT</t>
  </si>
  <si>
    <t>DESINFECTANTE EN AEROSOL ANTIBACTERIAL DE  400 ML</t>
  </si>
  <si>
    <t>DESINFECTANTE 20 LT</t>
  </si>
  <si>
    <t>BIDÓN</t>
  </si>
  <si>
    <t>DETERGENTE EN POLVO DE 500 GR</t>
  </si>
  <si>
    <t>ESCOBA DE PLÁSTICO DE 6 HILOS</t>
  </si>
  <si>
    <t>ESCOBILLÓN DE W.C. CON BASE</t>
  </si>
  <si>
    <t>FIBRA ABRASIVA VERDE MULTIUSOS DELGADA</t>
  </si>
  <si>
    <t>FIBRA CON ESPONJA AMARILLA</t>
  </si>
  <si>
    <t>GEL ALCOHOL ANTIBACTERIAL CON SANITIZANTE Y APLICADOR C/5 LT</t>
  </si>
  <si>
    <t>GUANTES DE LÁTEX DOMÉSTICO PARA LIMPIEZA No. 8</t>
  </si>
  <si>
    <t>PAR</t>
  </si>
  <si>
    <t>JABÓN LÍQUIDO PARA LAVATRASTES 750 ML</t>
  </si>
  <si>
    <t>LIMPIADOR MULTIUSOS AROMA PINO 828 ML</t>
  </si>
  <si>
    <t>LIMPIADOR MULTIUSOS VARIOS AROMAS 1 LT</t>
  </si>
  <si>
    <t>LIMPIAVIDRIOS LÍQUIDO 640ML</t>
  </si>
  <si>
    <t>PAÑO MICROFIBRA GRANDE DE 40X40 CM</t>
  </si>
  <si>
    <t>PAPEL HIGIÉNICO JUMBO C/6 400 MTS</t>
  </si>
  <si>
    <t>PAPEL HIGIÉNICO TRADICIONAL PAQ C/4 ROLLOS DE 252 HOJAS SUAVE</t>
  </si>
  <si>
    <t>PASTILLA PARA TANQUE DESINFECTANTE C/12</t>
  </si>
  <si>
    <t>RECOGEDOR DE PLÁSTICO CON ROSCA</t>
  </si>
  <si>
    <t>SHAMPOO ANTIBACTERIAL PARA MANOS 460 ML</t>
  </si>
  <si>
    <t>TOALLA INTERDOBLADA BLANCA C/20 FAJITA C/100 TOALLAS C/U</t>
  </si>
  <si>
    <t>TRAPEADOR DE PABILO DE 750 GR C/BASTÓN GRUESO</t>
  </si>
  <si>
    <t>TRAPEADOR MICROFIBRA VARIOS COLORES</t>
  </si>
  <si>
    <t>AROMATIZANTE PARA AUTO</t>
  </si>
  <si>
    <t>ALIMENTOS Y UTENSILIOS</t>
  </si>
  <si>
    <t>Productos alimenticios para personas</t>
  </si>
  <si>
    <t>AGUA EMBOTELLADA 330 ML C/24</t>
  </si>
  <si>
    <t>CHAROLA</t>
  </si>
  <si>
    <t>AGUA EMBOTELLADA 1 LT C/12</t>
  </si>
  <si>
    <t>ALIMENTOS DE TRABAJO</t>
  </si>
  <si>
    <t>CONSUMO</t>
  </si>
  <si>
    <t>AZÚCAR REFINADA C/1000 SOBRES</t>
  </si>
  <si>
    <t>AZÚCAR SPLENDA C/1000 SOBRES</t>
  </si>
  <si>
    <t>CAFÉ MOLIDO PARA CAFETERA 1 KG</t>
  </si>
  <si>
    <t>SUSTITUTO DE CREMA 930GR</t>
  </si>
  <si>
    <t>GARRAFONES DE AGUA 19 LTS</t>
  </si>
  <si>
    <t>GALLETAS SURTIDAS 800GR</t>
  </si>
  <si>
    <t>REFRESCO 600 ML C/24</t>
  </si>
  <si>
    <t>REFRESCO 235 ML C/24</t>
  </si>
  <si>
    <t>TÉ VARIOS SABORES CAJA C/ 186 SOBRES</t>
  </si>
  <si>
    <t>Utensilios para el servicio de alimentación</t>
  </si>
  <si>
    <t xml:space="preserve">VASOS C/6 DE CRISTAL 330ML </t>
  </si>
  <si>
    <t>PLATOS DE 19MM C/4</t>
  </si>
  <si>
    <t>TAZA PARA CAFÉ 250ML C/6</t>
  </si>
  <si>
    <t>JUEGO CUBIERTOS C/24</t>
  </si>
  <si>
    <t>CAFETERA P 12 TZ</t>
  </si>
  <si>
    <t>JARRA DE AGUA DE CRISTAL 1.4LT</t>
  </si>
  <si>
    <t>MATERIALES Y ARTÍCULOS DE CONSTRUCCIÓN Y DE REPARACIÓN</t>
  </si>
  <si>
    <t>Productos minerales no metálicos</t>
  </si>
  <si>
    <t>PISOS</t>
  </si>
  <si>
    <t>MT2</t>
  </si>
  <si>
    <t>Cemento y productos de concreto</t>
  </si>
  <si>
    <t>ADHESIVO, JUNTEADOR, CEMENTO</t>
  </si>
  <si>
    <t>SACO</t>
  </si>
  <si>
    <t>Cal, yeso y productos de yeso</t>
  </si>
  <si>
    <t>PANEL DE YESO RESISTENTE A LA HUMEDAD 1/2¨</t>
  </si>
  <si>
    <t>METRO</t>
  </si>
  <si>
    <t>Madera y productos de madera</t>
  </si>
  <si>
    <t>TABLA DE PINO CEPILLADA 121.5X2CM</t>
  </si>
  <si>
    <t>Vidrio y productos de vidrio</t>
  </si>
  <si>
    <t>VIDRIO 6MM</t>
  </si>
  <si>
    <t>Material eléctrico y electrónico</t>
  </si>
  <si>
    <t>LAMPARA CURVALUM</t>
  </si>
  <si>
    <t>LAMPARA LED</t>
  </si>
  <si>
    <t>BALASTRA</t>
  </si>
  <si>
    <t>PASTILLAS 20 Y 30 AMP</t>
  </si>
  <si>
    <t>EXTENSIÓN 5,6,8 MTS</t>
  </si>
  <si>
    <t>CABLE POT CAL 14</t>
  </si>
  <si>
    <t>CABLE TELEFÓNICO</t>
  </si>
  <si>
    <t>METROS</t>
  </si>
  <si>
    <t>ENCHUFES</t>
  </si>
  <si>
    <t>INTERRUPTORES</t>
  </si>
  <si>
    <t>CONECTOR DE RED</t>
  </si>
  <si>
    <t>MULTICONTACTO</t>
  </si>
  <si>
    <t xml:space="preserve">LUMINARIO </t>
  </si>
  <si>
    <t>CINTA AISLANTE</t>
  </si>
  <si>
    <t>CANALETA C/PEGAMENTO</t>
  </si>
  <si>
    <t xml:space="preserve">FOCOS AHORRADORES </t>
  </si>
  <si>
    <t>PILAS DOBLE AA</t>
  </si>
  <si>
    <t>PILAS TRIPLE AAA</t>
  </si>
  <si>
    <t>CARGADOR DE PILAS</t>
  </si>
  <si>
    <t>PILAS RECARGABLES</t>
  </si>
  <si>
    <t>Arículos metálicos para la construcción</t>
  </si>
  <si>
    <t>PUERTA DE MADERA</t>
  </si>
  <si>
    <t>TUBOS DE COBRE 3/4"X3 M</t>
  </si>
  <si>
    <t>TUBO 1 1/2" BLANCO PARA PLOMERÍA</t>
  </si>
  <si>
    <t>PIJA CONECTOR 7X5CM PLATA C/12</t>
  </si>
  <si>
    <t>CLAVOS SURTIDOS</t>
  </si>
  <si>
    <t>TUERCAS Y RONDANAS</t>
  </si>
  <si>
    <t>TORNILLOS</t>
  </si>
  <si>
    <t>KIT DE SANITARIO</t>
  </si>
  <si>
    <t>BROCAS</t>
  </si>
  <si>
    <t>TAQUETES C/TORNILLOS  C/36</t>
  </si>
  <si>
    <t>Materiales complementarios</t>
  </si>
  <si>
    <t>TAPETE ENTRADA TRÁFICO PESADO</t>
  </si>
  <si>
    <t>CORTINA ENROLLABLE TRASLÚCIDA POLIÉSTER BCO. 180X180</t>
  </si>
  <si>
    <t>MARCO P/PUERTA DE MADERA</t>
  </si>
  <si>
    <t>CERROJOS Y POMOS DE ACERO C/4</t>
  </si>
  <si>
    <t>CANALETA 40X25 MM C/DIVISIÓN DE 2 MT BCO.</t>
  </si>
  <si>
    <t>DESPACHADOR DE TOALLA INTERDOBLADA</t>
  </si>
  <si>
    <t>PERSIANAS</t>
  </si>
  <si>
    <t>TUBO PVC 3/4" BCO.</t>
  </si>
  <si>
    <t>Otros materiales y artículos de construcción y reparación</t>
  </si>
  <si>
    <t>PINTURA ACRÍLICA 19 LT.</t>
  </si>
  <si>
    <t>CUBETA</t>
  </si>
  <si>
    <t>IMPERMEABILIZANTE ACRÍLICO BCO. 7 AÑOS 18 LT</t>
  </si>
  <si>
    <t>BARNIZ ENTINTADO 1 LT</t>
  </si>
  <si>
    <t>CATALIZADOR PARA RESINA</t>
  </si>
  <si>
    <t xml:space="preserve">ADHESIVO DE MONTAJE MULTIUSOS 353GR </t>
  </si>
  <si>
    <t>RESANADORES MULTIUSOS 980 ML</t>
  </si>
  <si>
    <t>THINNER 1LT</t>
  </si>
  <si>
    <t>LIJA DE AGUA No. 220 28X23CM</t>
  </si>
  <si>
    <t>BROCHA DE CERDA NATURAL 5"</t>
  </si>
  <si>
    <t>RODILLO FORRO HULE ESPUMA 9"</t>
  </si>
  <si>
    <t>PRODUCTOS QUÍMICOS, FARMACÉUTICOS Y DE LABORATORIO</t>
  </si>
  <si>
    <t>FERTILIZANTES, PESTICIDAS Y OTROS AGROQUÍMICOS</t>
  </si>
  <si>
    <t>INSECTICIDAS</t>
  </si>
  <si>
    <t>MEDICINAS Y PRODUCTOS FARMACÉUTICOS</t>
  </si>
  <si>
    <t>ANALGÉSICO</t>
  </si>
  <si>
    <t>UNGÚENTO PARA QUEMADURAS</t>
  </si>
  <si>
    <t>BISMUTO ROSA</t>
  </si>
  <si>
    <t>BUTILHIOSCINA</t>
  </si>
  <si>
    <t>ANTISÉPTICO</t>
  </si>
  <si>
    <t>AGUA OXIGENADA 480ML</t>
  </si>
  <si>
    <t>ALCOHOL ETÍLICO DESNATURALIZADO 500ML</t>
  </si>
  <si>
    <t>GASAS ESTERILIZADAS 10X10CM</t>
  </si>
  <si>
    <t>VENDITAS TRANSPIEL 30PZ</t>
  </si>
  <si>
    <t>CINTA ADHESIVA DE PAPEL PARA PIEL 2.5X5CM</t>
  </si>
  <si>
    <t>ALGODÓN ABSORBENTE 300GR</t>
  </si>
  <si>
    <t>MATERIALES, ACCESORIOS Y SUMINISTROS MÉDICOS</t>
  </si>
  <si>
    <t>TERMÓMETRO</t>
  </si>
  <si>
    <t>FIBRAS SINTÉTICAS, HULES, PLÁSTICOS Y DERIVADOS</t>
  </si>
  <si>
    <t>BOLSA DE CAMISETA GRANDE PARA BASURAECOLÓGICA</t>
  </si>
  <si>
    <t>KILOS</t>
  </si>
  <si>
    <t>BOLSA NEGRA GRANDE PARA BASURA 70X90 C/25 KG</t>
  </si>
  <si>
    <t>BOLSA NEGRA JUMBO 70X30X1.20</t>
  </si>
  <si>
    <t>KILO</t>
  </si>
  <si>
    <t>CUMBUSTIBLES, LUBRICANTES Y ADITIVOS</t>
  </si>
  <si>
    <t>Combustibles, libricantes y aditivos</t>
  </si>
  <si>
    <t>ACEITES Y GRASAS</t>
  </si>
  <si>
    <t>LITRO</t>
  </si>
  <si>
    <t>GASOLINA</t>
  </si>
  <si>
    <t>DIESEL</t>
  </si>
  <si>
    <t>VESTUARIO, BLANCOS, PRENDAS DE PROTECCIÓN Y ARTÍCULOS DEPORTIVOS</t>
  </si>
  <si>
    <t>Vestuario y uniformes</t>
  </si>
  <si>
    <t>CAMISAS/ UNIFORMES</t>
  </si>
  <si>
    <t>BORDADOS LOGO OFICIAL</t>
  </si>
  <si>
    <t>DISTINTIVOS</t>
  </si>
  <si>
    <t xml:space="preserve">Prendas de seguridad y protección personal </t>
  </si>
  <si>
    <t>MASCARILLA CON VÁLVULA</t>
  </si>
  <si>
    <t>ANTEOJOS DE SEGURIDAD</t>
  </si>
  <si>
    <t>CUBREBOCAS C/100</t>
  </si>
  <si>
    <t xml:space="preserve">GUANTES C/100 </t>
  </si>
  <si>
    <t>Articulos deportivos</t>
  </si>
  <si>
    <t>BALONES</t>
  </si>
  <si>
    <t>PRODUCTOS TEXTILES</t>
  </si>
  <si>
    <t>LISTÓN</t>
  </si>
  <si>
    <t>YUTE</t>
  </si>
  <si>
    <t>TELA</t>
  </si>
  <si>
    <t>HERRAMIENTAS, REFACCIONES Y ACCESORIOS MENORES</t>
  </si>
  <si>
    <t>Herramientas menores</t>
  </si>
  <si>
    <t>FLEXÓMETRO</t>
  </si>
  <si>
    <t>PINZAS</t>
  </si>
  <si>
    <t>MARTILLO</t>
  </si>
  <si>
    <t>SEGUETA</t>
  </si>
  <si>
    <t>TALADRO</t>
  </si>
  <si>
    <t>PUNTA PARA DESARMADOR</t>
  </si>
  <si>
    <t>Refacciones y accesorios menores de edificios</t>
  </si>
  <si>
    <t>CANDADOS DE SEGURIDAD</t>
  </si>
  <si>
    <t>CADENAS</t>
  </si>
  <si>
    <t>CERRADURA, PASADORES Y BISAGRAS</t>
  </si>
  <si>
    <t>CESPOL</t>
  </si>
  <si>
    <t>ASIENTO PARA WC</t>
  </si>
  <si>
    <t>LLAVE DE PASO</t>
  </si>
  <si>
    <t>LLAVE MEZCLADORA</t>
  </si>
  <si>
    <t>Refacciones y accesorios menores de mobiliario y equipo de administración, educaciones y recreativo</t>
  </si>
  <si>
    <t>CORREDERA, TAQUETES, PIJAS, RODAJAS</t>
  </si>
  <si>
    <t>Refacciones y accesorios menores de equipo de cómputo tecnologías de la información</t>
  </si>
  <si>
    <t>TARJETA RED</t>
  </si>
  <si>
    <t>MOUSE</t>
  </si>
  <si>
    <t>USB</t>
  </si>
  <si>
    <t>DISCO DURO INTERNO</t>
  </si>
  <si>
    <t>BOCINAS</t>
  </si>
  <si>
    <t>CABLE HDMI</t>
  </si>
  <si>
    <t>NO BREAK 990VA</t>
  </si>
  <si>
    <t>Refacciones y accesorios menores de equipo de transporte</t>
  </si>
  <si>
    <t>ACUMULADOR</t>
  </si>
  <si>
    <t xml:space="preserve">BUJÍA </t>
  </si>
  <si>
    <t>FILTRO DE AIRE</t>
  </si>
  <si>
    <t xml:space="preserve">FILTRO DE ACEITE </t>
  </si>
  <si>
    <t>BALATAS</t>
  </si>
  <si>
    <t>ANTICOGELANTE</t>
  </si>
  <si>
    <t>CARBUKLIN</t>
  </si>
  <si>
    <t>AMORTIGUADORES</t>
  </si>
  <si>
    <t>LIQUIDO DE FRENOS</t>
  </si>
  <si>
    <t>CABLE PASACORRIENTE</t>
  </si>
  <si>
    <t>PARABRISAS</t>
  </si>
  <si>
    <t>RÓTULAS</t>
  </si>
  <si>
    <t>CLUTCH</t>
  </si>
  <si>
    <t>LLANTAS</t>
  </si>
  <si>
    <t>Refacciones y accesorios menores otros bienes muebles</t>
  </si>
  <si>
    <t>MACETAS</t>
  </si>
  <si>
    <t>POLARIZADO DE VENTANAS</t>
  </si>
  <si>
    <t>SERVICIOS GENERALES</t>
  </si>
  <si>
    <t>SERVICIOS BÁSICOS</t>
  </si>
  <si>
    <t>Energía eléctrica</t>
  </si>
  <si>
    <t>CONTRATACIÓN, INSTALACIÓN Y CONSUMO DE ENERGÍA ELÉCTRICA</t>
  </si>
  <si>
    <t>KILOWATT</t>
  </si>
  <si>
    <t>Agua</t>
  </si>
  <si>
    <t>CONSUMO DE AGUA POTABLE</t>
  </si>
  <si>
    <t>SERVICIO</t>
  </si>
  <si>
    <t>Telefonía tradicional</t>
  </si>
  <si>
    <t>SERVICIO TELEFÓNICO CONVENCIONAL</t>
  </si>
  <si>
    <t>Telefonía celular</t>
  </si>
  <si>
    <t>Servicios de telecomunicaciones y satélites</t>
  </si>
  <si>
    <t>RED DE TELECOMUNICACIONES</t>
  </si>
  <si>
    <t>Servicios de acceso de Internet, redes y procesamiento de información</t>
  </si>
  <si>
    <t>SERVICIO DE ACCESO A INTERNET</t>
  </si>
  <si>
    <t xml:space="preserve">Servicio postal </t>
  </si>
  <si>
    <t>SERVICIO POSTAL, NACIONAL, INTERNACIONAL, GUBERNAMENTAL Y PRIVADO</t>
  </si>
  <si>
    <t>Servicios integrales y otros servicios</t>
  </si>
  <si>
    <t xml:space="preserve">PENSIONES DE ESTACIONAMIENTO
ESTACIONAMIENTO DE USO 24HR EN CALLE ZACATECAS </t>
  </si>
  <si>
    <t>MENSUALIDAD</t>
  </si>
  <si>
    <t>SERVICIOS DE ARRENDAMIENTO</t>
  </si>
  <si>
    <t>Arrendamiento de edificios</t>
  </si>
  <si>
    <t xml:space="preserve">ALQUILER DE EDIFICIOS: 
OFICINAS EN AV. ALLENDE No. 92 ESQ. SAN LUIS
BODEGA NO.2 UBICADA EN CALLE COLIMA No. 159 SUR.
</t>
  </si>
  <si>
    <t>Arrendamiento de mobiliario y equipo de administración, educacional y recreativo</t>
  </si>
  <si>
    <t>ARRENDAMIENTO DE EQUIPO Y BIENES INFORMÁTICOS</t>
  </si>
  <si>
    <t>Arrendamiento de equipo de transporte</t>
  </si>
  <si>
    <t>ALQUILER DE EQUIPO DE TRANSPORTE TERRESTRE</t>
  </si>
  <si>
    <t>SERVICIO DE RENTA</t>
  </si>
  <si>
    <t>ARRENDAMIENTO DE ACTIVOS INTAGIBLES</t>
  </si>
  <si>
    <t xml:space="preserve">LICENCIAS </t>
  </si>
  <si>
    <t>ALQUILER</t>
  </si>
  <si>
    <t>Otros arrendamientos</t>
  </si>
  <si>
    <t>SILLAS, MESAS, UTENSILIOS DE COCINA, MANTELERÍA</t>
  </si>
  <si>
    <t>SERVICIOS PROFESIONALES, CIENTÍFICOS, TÉCNOLOGICOS Y OTROS SERVICIOS</t>
  </si>
  <si>
    <t>ASESORÍAS ASOCIADOS A CONVENIOS, TRATADOS O ACUERDOS</t>
  </si>
  <si>
    <t>ASESORIAS CON PERSONAS FÍSICAS O MORALES</t>
  </si>
  <si>
    <t>Servicios de consultoría administrativa, procesos, técnica y en tecnologías de la información</t>
  </si>
  <si>
    <t>DISEÑO DE SISTEMAS DE COMPUTO</t>
  </si>
  <si>
    <t>Servicios de capacitación</t>
  </si>
  <si>
    <t>PAGO DE SERVICIOS PROFESIONALES, QUE SE CONTRATEN CON PERSONAS FISICAS Y MORALES</t>
  </si>
  <si>
    <t>Servicio de apoyo administrativo, fotocopiado e impresión</t>
  </si>
  <si>
    <t>ENCUADERNACION</t>
  </si>
  <si>
    <t>IMPRESIÓN DOCUMENTOS OFICIALES</t>
  </si>
  <si>
    <t>ELABORACION DE MATERIAL INFORMATIVO</t>
  </si>
  <si>
    <t>SERVICIOS FINANCIEROS , BANCARIOS Y COMERCIALES</t>
  </si>
  <si>
    <t>Servicios financieros y bancarios</t>
  </si>
  <si>
    <t>COMISIONES BANCARIAS</t>
  </si>
  <si>
    <t>Seguro de bienes patrimoniales</t>
  </si>
  <si>
    <t>PRIMAS DE SEGUROS COBERTURA TOTAL DE AUTOMOVIL</t>
  </si>
  <si>
    <t>Fletes y maniobras</t>
  </si>
  <si>
    <t>PIPAS CON AGUA POTABLE</t>
  </si>
  <si>
    <t>RENTA</t>
  </si>
  <si>
    <t>TRASLADO DE OBJETOS Y MOBILIARIO</t>
  </si>
  <si>
    <t>SERVICIOS DE INSTALACIÓN, REPARACIÓN, MANTENIMIENTO Y CONSERVACIÓN</t>
  </si>
  <si>
    <t>Conservación y mantenimiento menor de inmuebles</t>
  </si>
  <si>
    <t>SERVICIOS DE CONSERVACIÓN Y MANTENIMIENTO DE EDIFICIOS</t>
  </si>
  <si>
    <t>Instalación, reparación y mantenimiento de mobiliario y equipo de administración, educacional y recreativo</t>
  </si>
  <si>
    <t>MANTENIMIENTO PREVENTIVO Y REPARACION DE AIRE ACONDICIONADO</t>
  </si>
  <si>
    <t>MANTENIMIENTO Y REPARACION DE MOBILIARIO Y EQUIPO DE ADMINISTRACION</t>
  </si>
  <si>
    <t>SERVICIOS</t>
  </si>
  <si>
    <t>Instalación, reparación y mantenimiento de equipo de cómputo y tecnología de la información</t>
  </si>
  <si>
    <t>GASTOS POR SERVICIOS, INSTALACIÓN, REPARACIÓN Y MANTENIMIENTO DE EQUIPO DE CÓMPUTO Y TECNOLOGÍAS DE LA INFORMACIÓN.</t>
  </si>
  <si>
    <t>Reparación y mantenimiento de equipo de transporte</t>
  </si>
  <si>
    <t>ALINEACIÓN Y BALANCEO</t>
  </si>
  <si>
    <t>CAMBIO DE CLUTCH</t>
  </si>
  <si>
    <t>CAMBIO DE BALATAS</t>
  </si>
  <si>
    <t>LAVADO DE CARROCERÍA</t>
  </si>
  <si>
    <t>REPARACIÓN DE BOMBA</t>
  </si>
  <si>
    <t>AFINACIÓN DE MOTOR</t>
  </si>
  <si>
    <t>CAMBIO DE KIT DE DISTRIBUCIÓN</t>
  </si>
  <si>
    <t>CAMBIO DE CHICOTE DE CLUTCH</t>
  </si>
  <si>
    <t>CAMBIO DE BOMBA DE GASOLINA</t>
  </si>
  <si>
    <t>REPARACIÓN DE INYECTORES</t>
  </si>
  <si>
    <t>CAMBIO DE ANTICONGELANTE</t>
  </si>
  <si>
    <t>REPARACIÓN DE RADIADOR</t>
  </si>
  <si>
    <t>REPARACIÓN DE ODÓMETRO</t>
  </si>
  <si>
    <t>CAMBIO DE ABRAZADERAS</t>
  </si>
  <si>
    <t>REPARACIÓN DE MOTOR DE ARRANQUE</t>
  </si>
  <si>
    <t>LIMPIEZA Y AJUSTE DE FRENOS</t>
  </si>
  <si>
    <t>Instalación, reparación y mantenimiento de maquinaria, otros equipos y herramientas</t>
  </si>
  <si>
    <t>MANTENIMIENTO DE BOMBA DE AGUA</t>
  </si>
  <si>
    <t>Servicio de limpieza y manejo de desechos</t>
  </si>
  <si>
    <t>SERVICIOS DE LAVANDERÍA</t>
  </si>
  <si>
    <t>Servicios de jardinería y fumigación</t>
  </si>
  <si>
    <t>SERVICIOS DE FUMIGACIÓN</t>
  </si>
  <si>
    <t>SERVICIOS DE COMUNICACIÓN SOCIAL Y PUBLICIDAD</t>
  </si>
  <si>
    <t>Difusión por radio, televisión y otros medios de mensajes sobre programas y actividades gubernamentales</t>
  </si>
  <si>
    <t>COSTO DE DIFUSIÓN  DEL QUEHACER GUBERNAMENTAL</t>
  </si>
  <si>
    <t>Servicios de revelado de fotografías</t>
  </si>
  <si>
    <t>GASTO POR REVELADO E IMPRESIÓN DE FOTOGRAFÍAS</t>
  </si>
  <si>
    <t>REVELADO</t>
  </si>
  <si>
    <t>Servicios de la industria fílmica, del sonido y del video</t>
  </si>
  <si>
    <t>SERVICIO DE FILMACIÓN</t>
  </si>
  <si>
    <t>SERVICIOS DE TRASLADO Y VIÁTICOS</t>
  </si>
  <si>
    <t>Pasajes aéreos</t>
  </si>
  <si>
    <t>GASTOS POR TRASLADO DE PERSONAL VÍA AÉREA.</t>
  </si>
  <si>
    <t>PASAJE</t>
  </si>
  <si>
    <t>Pasajes terrestres</t>
  </si>
  <si>
    <t>GASTOS POR TRASLADO DE PERSONAL VÍA TERRESTRE</t>
  </si>
  <si>
    <t>Viáticos en el país</t>
  </si>
  <si>
    <t xml:space="preserve">ALIMENTACIÓN, HOSPEDAJE Y ARRENDAMIENTO </t>
  </si>
  <si>
    <t>VÍATICO</t>
  </si>
  <si>
    <t>Viáticos en el extranjero</t>
  </si>
  <si>
    <t>ALIMENTACIÓN, HOSPEDAJE Y ARRENDAMIENTO EN EXTRANJERO</t>
  </si>
  <si>
    <t>Otros servicios de traslado y Hospedaje</t>
  </si>
  <si>
    <t>PENSIONES DE ESTACIONAMIENTO</t>
  </si>
  <si>
    <t>SERVICIOS OFICIALES</t>
  </si>
  <si>
    <t>Gastos de ceremonial</t>
  </si>
  <si>
    <t>SERVICIOS INTEGRALES (ORGANIZACIÓN, Y EJECUCIÓN DE RECEPCIONES)</t>
  </si>
  <si>
    <t>Gastos de orden social y cultural</t>
  </si>
  <si>
    <t>SERVICIOS INTEGRALES (CELEBRACIÓN DE ACTOS CONMEMORATIVOS DE ÓRDEN SOCIAL Y CULTURAL)</t>
  </si>
  <si>
    <t>EVENTO</t>
  </si>
  <si>
    <t>Congresos y convenciones</t>
  </si>
  <si>
    <t>SERVICIOS INTEGRALES (CONGRESOS, CONVENCIONES, SEMINARIOS, SIMPOSIOS).</t>
  </si>
  <si>
    <t>Exposiciones</t>
  </si>
  <si>
    <t>SERVICIO INTEGRAL PARA LA INSTALACIÓN Y SOSTENIMIENTO DE EXPOSICIONES</t>
  </si>
  <si>
    <t>Gastos de representación</t>
  </si>
  <si>
    <t>GASTOS A SERVIDORES PÚBLICOS</t>
  </si>
  <si>
    <t>OTROS SERVICIOS GENERALES</t>
  </si>
  <si>
    <t>Impuestos y derechos</t>
  </si>
  <si>
    <t>IMPUESTOS Y TENENCIAS</t>
  </si>
  <si>
    <t>Otros gastos por responsabilidades</t>
  </si>
  <si>
    <t>GASTOS POR RESPONSABILIDAD</t>
  </si>
  <si>
    <t>Otros servicios generales</t>
  </si>
  <si>
    <t>ACTIVIDADES DE COORDINACIÓN DEL EJECUTIVO FEDERAL</t>
  </si>
  <si>
    <t>BIENES MUEBLES, INMUEBLES E INTANGIBLES</t>
  </si>
  <si>
    <t>MOBILIARIOS Y EQUIPO DE ADMINISTRACIÓN</t>
  </si>
  <si>
    <t>Muebles de oficina y estantería</t>
  </si>
  <si>
    <t>ARCHIVERO 4 GAVETAS</t>
  </si>
  <si>
    <t xml:space="preserve">SILLON </t>
  </si>
  <si>
    <t>ESCRITORIO</t>
  </si>
  <si>
    <t xml:space="preserve">SILLAS </t>
  </si>
  <si>
    <t>LIBRERO DE MADERA 2 PUERTAS</t>
  </si>
  <si>
    <t>Equipo de cómputo y de tecnologías de la información</t>
  </si>
  <si>
    <t>SERVIDORES, COMPUTADORAS,MONITORES,  MODEM, TARJETAS</t>
  </si>
  <si>
    <t>IMPRESORA LASER</t>
  </si>
  <si>
    <t>LAPTOP</t>
  </si>
  <si>
    <t>Otros mobiliarios y equipos de administración</t>
  </si>
  <si>
    <t>EXTINTORES</t>
  </si>
  <si>
    <t>VENTILADOR</t>
  </si>
  <si>
    <t>AIRE ACONDICIONADO</t>
  </si>
  <si>
    <t>MOBILIARIO Y EQUIPO EDUACIONAL Y RECREATIVO</t>
  </si>
  <si>
    <t>Equipos y aparatos audiovisuales</t>
  </si>
  <si>
    <t>PROYECTOR</t>
  </si>
  <si>
    <t>Cámaras fotográficas y de video</t>
  </si>
  <si>
    <t>CÁMARA FOTOGRAFICA</t>
  </si>
  <si>
    <t>MAQUINARIA, OTROS EQUIPOS Y HERRAMIENTAS</t>
  </si>
  <si>
    <t>Otros equipos</t>
  </si>
  <si>
    <t>APARATO TELEFÓNICO</t>
  </si>
  <si>
    <t>ACTIVOS INTANGIBLES</t>
  </si>
  <si>
    <t>SOFTWARE</t>
  </si>
  <si>
    <t>PAQUETE COMPUTACIONAL</t>
  </si>
  <si>
    <t>LICENCIAS INFORMÁTICAS E INTELECTUALES</t>
  </si>
  <si>
    <t>TOTAL</t>
  </si>
  <si>
    <t>FORMULÓ</t>
  </si>
  <si>
    <t>AUTORIZÓ</t>
  </si>
  <si>
    <t>JEFA DEL DEPARTAMENTO DE RECURSOS FINANCIEROS</t>
  </si>
  <si>
    <t>TITULAR DE LA COORDINACIÓN ADMINISTRATIVA</t>
  </si>
  <si>
    <t>L.C. BLANCA PRISCILA AGUIRRE BARRON</t>
  </si>
  <si>
    <t>C.P.A. GRICELDA CUEVAS AYÓN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</si>
</sst>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0;[Red]0"/>
    <numFmt numFmtId="165" formatCode="#,##0.00;[Red]#,##0.00"/>
    <numFmt numFmtId="166" formatCode="&quot;$&quot;#,##0.00"/>
  </numFmts>
  <fonts count="13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sz val="6"/>
      <name val="Times New Roman"/>
      <family val="1"/>
    </font>
    <font>
      <b/>
      <sz val="10"/>
      <name val="Times New Roman"/>
      <family val="1"/>
    </font>
    <font>
      <u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5">
    <xf numFmtId="0" fontId="0" fillId="0" borderId="0" xfId="0"/>
    <xf numFmtId="0" fontId="4" fillId="2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/>
    <xf numFmtId="0" fontId="0" fillId="0" borderId="0" xfId="0" applyAlignment="1">
      <alignment horizontal="center" vertical="justify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justify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vertical="top" wrapText="1"/>
    </xf>
    <xf numFmtId="4" fontId="4" fillId="2" borderId="8" xfId="0" applyNumberFormat="1" applyFont="1" applyFill="1" applyBorder="1" applyAlignment="1">
      <alignment vertical="top" wrapText="1"/>
    </xf>
    <xf numFmtId="2" fontId="0" fillId="0" borderId="0" xfId="0" applyNumberFormat="1"/>
    <xf numFmtId="0" fontId="4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justify" vertical="top" wrapText="1"/>
    </xf>
    <xf numFmtId="0" fontId="4" fillId="0" borderId="10" xfId="0" applyFont="1" applyBorder="1" applyAlignment="1">
      <alignment horizontal="right" vertical="top" wrapText="1"/>
    </xf>
    <xf numFmtId="0" fontId="4" fillId="0" borderId="10" xfId="0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vertical="top" wrapText="1"/>
    </xf>
    <xf numFmtId="4" fontId="4" fillId="2" borderId="10" xfId="0" applyNumberFormat="1" applyFont="1" applyFill="1" applyBorder="1" applyAlignment="1">
      <alignment vertical="top" wrapText="1"/>
    </xf>
    <xf numFmtId="0" fontId="4" fillId="0" borderId="9" xfId="0" applyFont="1" applyBorder="1" applyAlignment="1">
      <alignment horizontal="right" vertical="top" wrapText="1"/>
    </xf>
    <xf numFmtId="4" fontId="4" fillId="0" borderId="9" xfId="0" applyNumberFormat="1" applyFont="1" applyBorder="1" applyAlignment="1">
      <alignment horizontal="right" vertical="top" wrapText="1"/>
    </xf>
    <xf numFmtId="0" fontId="7" fillId="0" borderId="9" xfId="0" applyFont="1" applyBorder="1" applyAlignment="1">
      <alignment horizontal="right" vertical="top" wrapText="1"/>
    </xf>
    <xf numFmtId="0" fontId="7" fillId="0" borderId="9" xfId="0" applyFont="1" applyBorder="1" applyAlignment="1">
      <alignment horizontal="justify" vertical="top" wrapText="1"/>
    </xf>
    <xf numFmtId="164" fontId="7" fillId="0" borderId="10" xfId="0" applyNumberFormat="1" applyFont="1" applyBorder="1" applyAlignment="1">
      <alignment horizontal="right" vertical="top" wrapText="1"/>
    </xf>
    <xf numFmtId="0" fontId="7" fillId="0" borderId="9" xfId="0" applyFont="1" applyBorder="1" applyAlignment="1">
      <alignment horizontal="center" vertical="top" wrapText="1"/>
    </xf>
    <xf numFmtId="165" fontId="7" fillId="0" borderId="10" xfId="0" applyNumberFormat="1" applyFont="1" applyBorder="1" applyAlignment="1">
      <alignment horizontal="center" vertical="top" wrapText="1"/>
    </xf>
    <xf numFmtId="4" fontId="7" fillId="0" borderId="10" xfId="0" applyNumberFormat="1" applyFont="1" applyBorder="1" applyAlignment="1">
      <alignment horizontal="right" vertical="top" wrapText="1"/>
    </xf>
    <xf numFmtId="164" fontId="7" fillId="0" borderId="10" xfId="0" applyNumberFormat="1" applyFont="1" applyBorder="1" applyAlignment="1">
      <alignment vertical="top" wrapText="1"/>
    </xf>
    <xf numFmtId="4" fontId="7" fillId="0" borderId="10" xfId="0" applyNumberFormat="1" applyFont="1" applyBorder="1" applyAlignment="1">
      <alignment vertical="top" wrapText="1"/>
    </xf>
    <xf numFmtId="164" fontId="7" fillId="0" borderId="11" xfId="0" applyNumberFormat="1" applyFont="1" applyBorder="1" applyAlignment="1">
      <alignment vertical="top" wrapText="1"/>
    </xf>
    <xf numFmtId="164" fontId="7" fillId="0" borderId="0" xfId="0" applyNumberFormat="1" applyFont="1" applyAlignment="1">
      <alignment vertical="top" wrapText="1"/>
    </xf>
    <xf numFmtId="4" fontId="8" fillId="0" borderId="12" xfId="0" applyNumberFormat="1" applyFont="1" applyBorder="1" applyAlignment="1">
      <alignment vertical="top" wrapText="1"/>
    </xf>
    <xf numFmtId="0" fontId="7" fillId="0" borderId="9" xfId="0" applyFont="1" applyBorder="1" applyAlignment="1">
      <alignment horizontal="justify" vertical="justify" wrapText="1"/>
    </xf>
    <xf numFmtId="0" fontId="7" fillId="0" borderId="10" xfId="0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165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justify" vertical="top" wrapText="1"/>
    </xf>
    <xf numFmtId="0" fontId="7" fillId="0" borderId="10" xfId="0" applyFont="1" applyBorder="1" applyAlignment="1">
      <alignment horizontal="center" vertical="top" wrapText="1"/>
    </xf>
    <xf numFmtId="4" fontId="8" fillId="0" borderId="0" xfId="0" applyNumberFormat="1" applyFont="1" applyAlignment="1">
      <alignment vertical="top" wrapText="1"/>
    </xf>
    <xf numFmtId="164" fontId="7" fillId="0" borderId="9" xfId="0" applyNumberFormat="1" applyFont="1" applyBorder="1" applyAlignment="1">
      <alignment horizontal="right" vertical="top" wrapText="1"/>
    </xf>
    <xf numFmtId="165" fontId="7" fillId="0" borderId="9" xfId="0" applyNumberFormat="1" applyFont="1" applyBorder="1" applyAlignment="1">
      <alignment horizontal="center" vertical="top" wrapText="1"/>
    </xf>
    <xf numFmtId="165" fontId="4" fillId="0" borderId="9" xfId="0" applyNumberFormat="1" applyFont="1" applyBorder="1" applyAlignment="1">
      <alignment horizontal="center" vertical="top" wrapText="1"/>
    </xf>
    <xf numFmtId="4" fontId="6" fillId="0" borderId="9" xfId="0" applyNumberFormat="1" applyFont="1" applyBorder="1"/>
    <xf numFmtId="4" fontId="4" fillId="0" borderId="9" xfId="0" applyNumberFormat="1" applyFont="1" applyBorder="1" applyAlignment="1">
      <alignment vertical="top" wrapText="1"/>
    </xf>
    <xf numFmtId="164" fontId="4" fillId="0" borderId="9" xfId="0" applyNumberFormat="1" applyFont="1" applyBorder="1" applyAlignment="1">
      <alignment vertical="top" wrapText="1"/>
    </xf>
    <xf numFmtId="4" fontId="7" fillId="0" borderId="9" xfId="0" applyNumberFormat="1" applyFont="1" applyBorder="1" applyAlignment="1">
      <alignment horizontal="right" vertical="top" wrapText="1"/>
    </xf>
    <xf numFmtId="4" fontId="7" fillId="0" borderId="9" xfId="0" applyNumberFormat="1" applyFont="1" applyBorder="1" applyAlignment="1">
      <alignment vertical="top" wrapText="1"/>
    </xf>
    <xf numFmtId="164" fontId="7" fillId="0" borderId="9" xfId="0" applyNumberFormat="1" applyFont="1" applyBorder="1" applyAlignment="1">
      <alignment vertical="top" wrapText="1"/>
    </xf>
    <xf numFmtId="0" fontId="4" fillId="0" borderId="9" xfId="0" applyFont="1" applyBorder="1" applyAlignment="1">
      <alignment horizontal="center" vertical="top"/>
    </xf>
    <xf numFmtId="165" fontId="4" fillId="0" borderId="9" xfId="0" applyNumberFormat="1" applyFont="1" applyBorder="1" applyAlignment="1">
      <alignment horizontal="center" vertical="top"/>
    </xf>
    <xf numFmtId="4" fontId="4" fillId="0" borderId="10" xfId="0" applyNumberFormat="1" applyFont="1" applyBorder="1" applyAlignment="1">
      <alignment horizontal="right" vertical="top" wrapText="1"/>
    </xf>
    <xf numFmtId="164" fontId="4" fillId="0" borderId="10" xfId="0" applyNumberFormat="1" applyFont="1" applyBorder="1" applyAlignment="1">
      <alignment vertical="top" wrapText="1"/>
    </xf>
    <xf numFmtId="164" fontId="7" fillId="0" borderId="8" xfId="0" applyNumberFormat="1" applyFont="1" applyBorder="1" applyAlignment="1">
      <alignment vertical="top" wrapText="1"/>
    </xf>
    <xf numFmtId="4" fontId="7" fillId="0" borderId="8" xfId="0" applyNumberFormat="1" applyFont="1" applyBorder="1" applyAlignment="1">
      <alignment vertical="top" wrapText="1"/>
    </xf>
    <xf numFmtId="0" fontId="5" fillId="0" borderId="9" xfId="0" applyFont="1" applyBorder="1" applyAlignment="1">
      <alignment horizontal="justify" vertical="top" wrapText="1"/>
    </xf>
    <xf numFmtId="0" fontId="4" fillId="0" borderId="10" xfId="0" applyFont="1" applyBorder="1" applyAlignment="1">
      <alignment horizontal="center" vertical="top"/>
    </xf>
    <xf numFmtId="0" fontId="4" fillId="0" borderId="9" xfId="0" applyFont="1" applyBorder="1" applyAlignment="1">
      <alignment horizontal="left" vertical="top" wrapText="1"/>
    </xf>
    <xf numFmtId="0" fontId="0" fillId="0" borderId="11" xfId="0" applyBorder="1"/>
    <xf numFmtId="0" fontId="7" fillId="0" borderId="9" xfId="0" applyFont="1" applyBorder="1" applyAlignment="1">
      <alignment horizontal="right"/>
    </xf>
    <xf numFmtId="0" fontId="7" fillId="0" borderId="9" xfId="0" applyFont="1" applyBorder="1"/>
    <xf numFmtId="2" fontId="7" fillId="0" borderId="9" xfId="0" applyNumberFormat="1" applyFont="1" applyBorder="1"/>
    <xf numFmtId="0" fontId="4" fillId="0" borderId="7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vertical="top" wrapText="1"/>
    </xf>
    <xf numFmtId="4" fontId="4" fillId="0" borderId="7" xfId="0" applyNumberFormat="1" applyFont="1" applyBorder="1" applyAlignment="1">
      <alignment vertical="top" wrapText="1"/>
    </xf>
    <xf numFmtId="0" fontId="1" fillId="0" borderId="9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166" fontId="0" fillId="0" borderId="9" xfId="0" applyNumberFormat="1" applyBorder="1"/>
    <xf numFmtId="166" fontId="6" fillId="0" borderId="9" xfId="0" applyNumberFormat="1" applyFont="1" applyBorder="1"/>
    <xf numFmtId="166" fontId="6" fillId="0" borderId="10" xfId="0" applyNumberFormat="1" applyFont="1" applyBorder="1"/>
    <xf numFmtId="2" fontId="7" fillId="0" borderId="9" xfId="0" applyNumberFormat="1" applyFont="1" applyBorder="1" applyAlignment="1">
      <alignment horizontal="right" vertical="top" wrapText="1"/>
    </xf>
    <xf numFmtId="2" fontId="7" fillId="0" borderId="10" xfId="0" applyNumberFormat="1" applyFont="1" applyBorder="1" applyAlignment="1">
      <alignment horizontal="right" vertical="top" wrapText="1"/>
    </xf>
    <xf numFmtId="164" fontId="4" fillId="0" borderId="9" xfId="0" applyNumberFormat="1" applyFont="1" applyBorder="1" applyAlignment="1">
      <alignment horizontal="right" vertical="top" wrapText="1"/>
    </xf>
    <xf numFmtId="4" fontId="7" fillId="0" borderId="11" xfId="0" applyNumberFormat="1" applyFont="1" applyBorder="1" applyAlignment="1">
      <alignment vertical="top" wrapText="1"/>
    </xf>
    <xf numFmtId="0" fontId="0" fillId="0" borderId="9" xfId="0" applyBorder="1" applyAlignment="1">
      <alignment wrapText="1"/>
    </xf>
    <xf numFmtId="0" fontId="0" fillId="0" borderId="10" xfId="0" applyBorder="1"/>
    <xf numFmtId="4" fontId="4" fillId="0" borderId="9" xfId="0" applyNumberFormat="1" applyFont="1" applyBorder="1" applyAlignment="1">
      <alignment horizontal="center" vertical="top" wrapText="1"/>
    </xf>
    <xf numFmtId="2" fontId="7" fillId="0" borderId="10" xfId="0" applyNumberFormat="1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4" fontId="4" fillId="0" borderId="11" xfId="0" applyNumberFormat="1" applyFont="1" applyBorder="1" applyAlignment="1">
      <alignment vertical="top" wrapText="1"/>
    </xf>
    <xf numFmtId="0" fontId="7" fillId="0" borderId="7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center" vertical="top" wrapText="1"/>
    </xf>
    <xf numFmtId="164" fontId="7" fillId="0" borderId="7" xfId="0" applyNumberFormat="1" applyFont="1" applyBorder="1" applyAlignment="1">
      <alignment vertical="top" wrapText="1"/>
    </xf>
    <xf numFmtId="4" fontId="7" fillId="0" borderId="7" xfId="0" applyNumberFormat="1" applyFont="1" applyBorder="1" applyAlignment="1">
      <alignment vertical="top" wrapText="1"/>
    </xf>
    <xf numFmtId="2" fontId="0" fillId="0" borderId="12" xfId="0" applyNumberFormat="1" applyBorder="1"/>
    <xf numFmtId="4" fontId="10" fillId="0" borderId="0" xfId="0" applyNumberFormat="1" applyFont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5" fillId="0" borderId="9" xfId="0" applyFont="1" applyBorder="1" applyAlignment="1">
      <alignment horizontal="justify" vertical="justify" wrapText="1"/>
    </xf>
    <xf numFmtId="0" fontId="5" fillId="0" borderId="9" xfId="0" applyFont="1" applyBorder="1" applyAlignment="1">
      <alignment horizontal="right" vertical="top" wrapText="1"/>
    </xf>
    <xf numFmtId="0" fontId="5" fillId="0" borderId="9" xfId="0" applyFont="1" applyBorder="1" applyAlignment="1">
      <alignment horizontal="center" vertical="top" wrapText="1"/>
    </xf>
    <xf numFmtId="44" fontId="11" fillId="0" borderId="9" xfId="1" applyFont="1" applyBorder="1" applyAlignment="1">
      <alignment horizontal="right" vertical="top" wrapText="1"/>
    </xf>
    <xf numFmtId="44" fontId="11" fillId="2" borderId="9" xfId="1" applyFont="1" applyFill="1" applyBorder="1" applyAlignment="1">
      <alignment horizontal="right" vertical="top" wrapText="1"/>
    </xf>
    <xf numFmtId="0" fontId="9" fillId="0" borderId="0" xfId="0" applyFont="1" applyAlignment="1">
      <alignment vertical="top" wrapText="1"/>
    </xf>
    <xf numFmtId="0" fontId="5" fillId="0" borderId="0" xfId="0" applyFont="1" applyAlignment="1">
      <alignment horizontal="justify" vertical="justify" wrapText="1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 vertical="top" wrapText="1"/>
    </xf>
    <xf numFmtId="44" fontId="11" fillId="0" borderId="0" xfId="1" applyFont="1" applyBorder="1" applyAlignment="1">
      <alignment horizontal="right" vertical="top" wrapText="1"/>
    </xf>
    <xf numFmtId="44" fontId="11" fillId="2" borderId="0" xfId="1" applyFont="1" applyFill="1" applyBorder="1" applyAlignment="1">
      <alignment horizontal="right" vertical="top" wrapText="1"/>
    </xf>
    <xf numFmtId="0" fontId="0" fillId="0" borderId="0" xfId="0" applyAlignment="1">
      <alignment horizontal="justify" vertical="justify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horizontal="justify" vertical="justify" wrapText="1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2" borderId="0" xfId="0" applyFill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justify" vertical="justify"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justify" vertical="justify" wrapText="1"/>
    </xf>
    <xf numFmtId="0" fontId="2" fillId="0" borderId="0" xfId="0" applyFont="1" applyAlignment="1">
      <alignment horizontal="right" vertical="top" wrapText="1"/>
    </xf>
    <xf numFmtId="0" fontId="9" fillId="2" borderId="0" xfId="0" applyFont="1" applyFill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0" fillId="5" borderId="0" xfId="0" applyFill="1"/>
    <xf numFmtId="0" fontId="6" fillId="0" borderId="0" xfId="0" applyFont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05"/>
  <sheetViews>
    <sheetView tabSelected="1" zoomScaleNormal="100" workbookViewId="0">
      <selection activeCell="J449" sqref="J449"/>
    </sheetView>
  </sheetViews>
  <sheetFormatPr baseColWidth="10" defaultRowHeight="17.25" customHeight="1" x14ac:dyDescent="0.2"/>
  <cols>
    <col min="1" max="1" width="11.85546875" customWidth="1"/>
    <col min="2" max="2" width="10.42578125" customWidth="1"/>
    <col min="3" max="3" width="38.42578125" style="106" customWidth="1"/>
    <col min="4" max="4" width="9.5703125" style="107" customWidth="1"/>
    <col min="5" max="6" width="11.5703125" style="108" customWidth="1"/>
    <col min="7" max="8" width="14" customWidth="1"/>
    <col min="9" max="9" width="8.7109375" style="126" customWidth="1"/>
    <col min="10" max="10" width="12.28515625" style="126" customWidth="1"/>
    <col min="11" max="11" width="8.5703125" customWidth="1"/>
    <col min="12" max="12" width="12.7109375" customWidth="1"/>
    <col min="13" max="13" width="8.7109375" customWidth="1"/>
    <col min="14" max="14" width="12.7109375" customWidth="1"/>
    <col min="15" max="15" width="9.140625" customWidth="1"/>
    <col min="16" max="16" width="12.7109375" customWidth="1"/>
    <col min="17" max="17" width="8.5703125" customWidth="1"/>
    <col min="18" max="18" width="12" customWidth="1"/>
    <col min="19" max="19" width="9" customWidth="1"/>
    <col min="20" max="20" width="12.7109375" customWidth="1"/>
    <col min="21" max="21" width="8.5703125" customWidth="1"/>
    <col min="22" max="22" width="14.42578125" customWidth="1"/>
    <col min="23" max="23" width="9.28515625" customWidth="1"/>
    <col min="24" max="24" width="12.85546875" customWidth="1"/>
    <col min="25" max="25" width="8.85546875" customWidth="1"/>
    <col min="26" max="26" width="12.28515625" customWidth="1"/>
    <col min="27" max="27" width="9.140625" customWidth="1"/>
    <col min="28" max="28" width="12" customWidth="1"/>
    <col min="29" max="29" width="8.5703125" customWidth="1"/>
    <col min="30" max="30" width="13.85546875" customWidth="1"/>
    <col min="31" max="31" width="9.140625" customWidth="1"/>
    <col min="32" max="32" width="12" customWidth="1"/>
  </cols>
  <sheetData>
    <row r="1" spans="1:33" ht="25.5" customHeight="1" x14ac:dyDescent="0.2">
      <c r="B1" s="130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spans="1:33" ht="16.5" customHeight="1" x14ac:dyDescent="0.2">
      <c r="B2" s="132" t="s">
        <v>1</v>
      </c>
      <c r="C2" s="132"/>
      <c r="D2" s="133" t="s">
        <v>2</v>
      </c>
      <c r="E2" s="133"/>
      <c r="F2" s="133"/>
      <c r="G2" s="133"/>
      <c r="H2" s="133"/>
      <c r="I2" s="133"/>
      <c r="J2" s="1"/>
      <c r="K2" s="2"/>
      <c r="L2" s="3"/>
      <c r="M2" s="3"/>
      <c r="N2" s="3"/>
      <c r="O2" s="3"/>
      <c r="P2" s="4"/>
      <c r="AD2" s="5"/>
    </row>
    <row r="3" spans="1:33" ht="16.5" customHeight="1" x14ac:dyDescent="0.2">
      <c r="B3" s="132" t="s">
        <v>3</v>
      </c>
      <c r="C3" s="132"/>
      <c r="D3" s="133" t="s">
        <v>4</v>
      </c>
      <c r="E3" s="133"/>
      <c r="F3" s="133"/>
      <c r="G3" s="133"/>
      <c r="H3" s="133"/>
      <c r="I3" s="133"/>
      <c r="J3" s="133"/>
      <c r="K3" s="133"/>
      <c r="L3" s="3"/>
      <c r="M3" s="3"/>
      <c r="N3" s="3"/>
      <c r="O3" s="3"/>
      <c r="P3" s="4"/>
      <c r="Q3" s="6"/>
      <c r="R3" s="6"/>
    </row>
    <row r="4" spans="1:33" ht="17.25" customHeight="1" thickBot="1" x14ac:dyDescent="0.25">
      <c r="B4" s="3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4"/>
    </row>
    <row r="5" spans="1:33" s="7" customFormat="1" ht="57.75" customHeight="1" thickBot="1" x14ac:dyDescent="0.25">
      <c r="B5" s="8" t="s">
        <v>5</v>
      </c>
      <c r="C5" s="9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10</v>
      </c>
      <c r="I5" s="10" t="s">
        <v>11</v>
      </c>
      <c r="J5" s="11" t="s">
        <v>12</v>
      </c>
      <c r="K5" s="10" t="s">
        <v>13</v>
      </c>
      <c r="L5" s="11" t="s">
        <v>14</v>
      </c>
      <c r="M5" s="10" t="s">
        <v>15</v>
      </c>
      <c r="N5" s="11" t="s">
        <v>16</v>
      </c>
      <c r="O5" s="10" t="s">
        <v>17</v>
      </c>
      <c r="P5" s="11" t="s">
        <v>18</v>
      </c>
      <c r="Q5" s="10" t="s">
        <v>19</v>
      </c>
      <c r="R5" s="11" t="s">
        <v>20</v>
      </c>
      <c r="S5" s="10" t="s">
        <v>21</v>
      </c>
      <c r="T5" s="11" t="s">
        <v>22</v>
      </c>
      <c r="U5" s="10" t="s">
        <v>23</v>
      </c>
      <c r="V5" s="11" t="s">
        <v>24</v>
      </c>
      <c r="W5" s="10" t="s">
        <v>25</v>
      </c>
      <c r="X5" s="11" t="s">
        <v>26</v>
      </c>
      <c r="Y5" s="10" t="s">
        <v>27</v>
      </c>
      <c r="Z5" s="11" t="s">
        <v>28</v>
      </c>
      <c r="AA5" s="10" t="s">
        <v>29</v>
      </c>
      <c r="AB5" s="11" t="s">
        <v>30</v>
      </c>
      <c r="AC5" s="10" t="s">
        <v>31</v>
      </c>
      <c r="AD5" s="12" t="s">
        <v>32</v>
      </c>
      <c r="AE5" s="10" t="s">
        <v>33</v>
      </c>
      <c r="AF5" s="13" t="s">
        <v>34</v>
      </c>
    </row>
    <row r="6" spans="1:33" ht="17.25" customHeight="1" x14ac:dyDescent="0.2">
      <c r="B6" s="14">
        <v>2000</v>
      </c>
      <c r="C6" s="14" t="s">
        <v>35</v>
      </c>
      <c r="D6" s="15"/>
      <c r="E6" s="16"/>
      <c r="F6" s="16"/>
      <c r="G6" s="17">
        <f>SUM(G7+G133+G154+G216+G237+G242+G258)</f>
        <v>1727413.8499999999</v>
      </c>
      <c r="H6" s="17">
        <f>SUM(H7+H133+H154+H216+H237+H242+H258)</f>
        <v>1727413.85</v>
      </c>
      <c r="I6" s="18"/>
      <c r="J6" s="18">
        <f>SUM(J7+J133+J154+J216+J237+J242+J258)</f>
        <v>207273.97</v>
      </c>
      <c r="K6" s="17"/>
      <c r="L6" s="17">
        <f>SUM(L7+L133+L154+L216+L237+L242+L258)</f>
        <v>134880.78</v>
      </c>
      <c r="M6" s="17"/>
      <c r="N6" s="17">
        <f>SUM(N7+N133+N154+N216+N237+N242+N258)</f>
        <v>196943.3</v>
      </c>
      <c r="O6" s="17"/>
      <c r="P6" s="17">
        <f>SUM(P7+P133+P154+P216+P237+P242+P258)</f>
        <v>134797.77000000002</v>
      </c>
      <c r="Q6" s="17"/>
      <c r="R6" s="17">
        <f>SUM(R7+R133+R154+R216+R237+R242+R258)</f>
        <v>132928.91999999998</v>
      </c>
      <c r="S6" s="17"/>
      <c r="T6" s="17">
        <f>SUM(T7+T133+T154+T216+T237+T242+T258)</f>
        <v>163108.78</v>
      </c>
      <c r="U6" s="17"/>
      <c r="V6" s="17">
        <f>SUM(V7+V133+V154+V216+V237+V242+V258)</f>
        <v>136433.35</v>
      </c>
      <c r="W6" s="17"/>
      <c r="X6" s="17">
        <f>SUM(X7+X133+X154+X216+X237+X242+X258)</f>
        <v>127803.81999999999</v>
      </c>
      <c r="Y6" s="17"/>
      <c r="Z6" s="17">
        <f>SUM(Z7+Z133+Z154+Z216+Z237+Z242+Z258)</f>
        <v>129771.06</v>
      </c>
      <c r="AA6" s="17"/>
      <c r="AB6" s="17">
        <f>SUM(AB7+AB133+AB154+AB216+AB237+AB242+AB258)</f>
        <v>111505.76000000001</v>
      </c>
      <c r="AC6" s="17"/>
      <c r="AD6" s="17">
        <f>SUM(AD7+AD133+AD154+AD216+AD237+AD242+AD258)</f>
        <v>126279.81</v>
      </c>
      <c r="AE6" s="17"/>
      <c r="AF6" s="17">
        <f>SUM(AF7+AF133+AF154+AF216+AF237+AF242+AF258)</f>
        <v>102382.53</v>
      </c>
      <c r="AG6" s="19"/>
    </row>
    <row r="7" spans="1:33" ht="22.5" customHeight="1" x14ac:dyDescent="0.2">
      <c r="B7" s="20">
        <v>2100</v>
      </c>
      <c r="C7" s="21" t="s">
        <v>36</v>
      </c>
      <c r="D7" s="22"/>
      <c r="E7" s="23"/>
      <c r="F7" s="23"/>
      <c r="G7" s="24">
        <f>G8+G75+G77+G79+G102+G106</f>
        <v>642494.78999999992</v>
      </c>
      <c r="H7" s="24">
        <f>H8+H75+H77+H79+H102+H106</f>
        <v>642494.79</v>
      </c>
      <c r="I7" s="25"/>
      <c r="J7" s="25">
        <f>J8+J75+J77+J79+J102+J106</f>
        <v>91684.97</v>
      </c>
      <c r="K7" s="24"/>
      <c r="L7" s="24">
        <f>L8+L75+L77+L79+L102+L106</f>
        <v>39411.08</v>
      </c>
      <c r="M7" s="24"/>
      <c r="N7" s="24">
        <f>N8+N75+N77+N79+N102+N106</f>
        <v>59171.000000000007</v>
      </c>
      <c r="O7" s="24"/>
      <c r="P7" s="24">
        <f>P8+P75+P77+P79+P102+P106</f>
        <v>56319.47</v>
      </c>
      <c r="Q7" s="24"/>
      <c r="R7" s="24">
        <f>R8+R75+R77+R79+R102+R106</f>
        <v>44960.820000000007</v>
      </c>
      <c r="S7" s="24"/>
      <c r="T7" s="24">
        <f>T8+T75+T77+T79+T102+T106</f>
        <v>59975.880000000005</v>
      </c>
      <c r="U7" s="24"/>
      <c r="V7" s="24">
        <f>V8+V75+V77+V79+V102+V106</f>
        <v>66151.75</v>
      </c>
      <c r="W7" s="24"/>
      <c r="X7" s="24">
        <f>X8+X75+X77+X79+X102+X106</f>
        <v>35379.919999999998</v>
      </c>
      <c r="Y7" s="24"/>
      <c r="Z7" s="24">
        <f>Z8+Z75+Z77+Z79+Z102+Z106</f>
        <v>53820.72</v>
      </c>
      <c r="AA7" s="24"/>
      <c r="AB7" s="24">
        <f>AB8+AB75+AB77+AB79+AB102+AB106</f>
        <v>43170.92</v>
      </c>
      <c r="AC7" s="24"/>
      <c r="AD7" s="24">
        <f>AD8+AD75+AD77+AD79+AD102+AD106</f>
        <v>56350.820000000007</v>
      </c>
      <c r="AE7" s="24"/>
      <c r="AF7" s="24">
        <f>AF8+AF75+AF77+AF79+AF102+AF106</f>
        <v>36097.440000000002</v>
      </c>
      <c r="AG7" s="19"/>
    </row>
    <row r="8" spans="1:33" ht="23.25" customHeight="1" x14ac:dyDescent="0.2">
      <c r="B8" s="26">
        <v>211</v>
      </c>
      <c r="C8" s="21" t="s">
        <v>37</v>
      </c>
      <c r="D8" s="26"/>
      <c r="E8" s="20"/>
      <c r="F8" s="20"/>
      <c r="G8" s="27">
        <f>SUM(G9:G72)</f>
        <v>397837.28999999992</v>
      </c>
      <c r="H8" s="27">
        <f>SUM(H9:H72)</f>
        <v>397837.29</v>
      </c>
      <c r="I8" s="25"/>
      <c r="J8" s="27">
        <f>SUM(J9:J72)</f>
        <v>45351.970000000008</v>
      </c>
      <c r="K8" s="25"/>
      <c r="L8" s="27">
        <f>SUM(L9:L72)</f>
        <v>30463.079999999998</v>
      </c>
      <c r="M8" s="25"/>
      <c r="N8" s="27">
        <f>SUM(N9:N72)</f>
        <v>45778.000000000007</v>
      </c>
      <c r="O8" s="25"/>
      <c r="P8" s="27">
        <f>SUM(P9:P72)</f>
        <v>30281.470000000005</v>
      </c>
      <c r="Q8" s="25"/>
      <c r="R8" s="27">
        <f>SUM(R9:R72)</f>
        <v>28716.820000000003</v>
      </c>
      <c r="S8" s="25"/>
      <c r="T8" s="27">
        <f>SUM(T9:T72)</f>
        <v>44630.380000000005</v>
      </c>
      <c r="U8" s="25"/>
      <c r="V8" s="27">
        <f>SUM(V9:V72)</f>
        <v>29567.750000000004</v>
      </c>
      <c r="W8" s="25"/>
      <c r="X8" s="27">
        <f>SUM(X9:X72)</f>
        <v>28593.920000000002</v>
      </c>
      <c r="Y8" s="25"/>
      <c r="Z8" s="27">
        <f>SUM(Z9:Z72)</f>
        <v>29437.720000000005</v>
      </c>
      <c r="AA8" s="25"/>
      <c r="AB8" s="27">
        <f>SUM(AB9:AB72)</f>
        <v>29086.920000000002</v>
      </c>
      <c r="AC8" s="25"/>
      <c r="AD8" s="27">
        <f>SUM(AD9:AD72)</f>
        <v>28425.820000000003</v>
      </c>
      <c r="AE8" s="25"/>
      <c r="AF8" s="27">
        <f>SUM(AF9:AF72)</f>
        <v>27503.440000000006</v>
      </c>
      <c r="AG8" s="19"/>
    </row>
    <row r="9" spans="1:33" ht="15.75" customHeight="1" x14ac:dyDescent="0.2">
      <c r="B9" s="28"/>
      <c r="C9" s="29" t="s">
        <v>38</v>
      </c>
      <c r="D9" s="30">
        <v>1500</v>
      </c>
      <c r="E9" s="31" t="s">
        <v>39</v>
      </c>
      <c r="F9" s="32">
        <v>4.4400000000000004</v>
      </c>
      <c r="G9" s="33">
        <f t="shared" ref="G9:G72" si="0">D9*F9</f>
        <v>6660.0000000000009</v>
      </c>
      <c r="H9" s="33">
        <f t="shared" ref="H9:H72" si="1">J9+L9+N9+P9+R9+T9+V9+X9+Z9+AB9+AD9+AF9</f>
        <v>6660.0000000000009</v>
      </c>
      <c r="I9" s="34">
        <f>D9/12</f>
        <v>125</v>
      </c>
      <c r="J9" s="35">
        <f>G9/12</f>
        <v>555.00000000000011</v>
      </c>
      <c r="K9" s="34">
        <f>D9/12</f>
        <v>125</v>
      </c>
      <c r="L9" s="35">
        <f>G9/12</f>
        <v>555.00000000000011</v>
      </c>
      <c r="M9" s="34">
        <f>D9/12</f>
        <v>125</v>
      </c>
      <c r="N9" s="35">
        <f>G9/12</f>
        <v>555.00000000000011</v>
      </c>
      <c r="O9" s="34">
        <f>D9/12</f>
        <v>125</v>
      </c>
      <c r="P9" s="35">
        <f>G9/12</f>
        <v>555.00000000000011</v>
      </c>
      <c r="Q9" s="34">
        <f>D9/12</f>
        <v>125</v>
      </c>
      <c r="R9" s="35">
        <f>G9/12</f>
        <v>555.00000000000011</v>
      </c>
      <c r="S9" s="34">
        <f>D9/12</f>
        <v>125</v>
      </c>
      <c r="T9" s="35">
        <f>G9/12</f>
        <v>555.00000000000011</v>
      </c>
      <c r="U9" s="34">
        <f>D9/12</f>
        <v>125</v>
      </c>
      <c r="V9" s="35">
        <f>G9/12</f>
        <v>555.00000000000011</v>
      </c>
      <c r="W9" s="34">
        <f>D9/12</f>
        <v>125</v>
      </c>
      <c r="X9" s="35">
        <f>G9/12</f>
        <v>555.00000000000011</v>
      </c>
      <c r="Y9" s="34">
        <f>D9/12</f>
        <v>125</v>
      </c>
      <c r="Z9" s="35">
        <f>G9/12</f>
        <v>555.00000000000011</v>
      </c>
      <c r="AA9" s="34">
        <f>D9/12</f>
        <v>125</v>
      </c>
      <c r="AB9" s="35">
        <f>G9/12</f>
        <v>555.00000000000011</v>
      </c>
      <c r="AC9" s="34">
        <f>D9/12</f>
        <v>125</v>
      </c>
      <c r="AD9" s="35">
        <f>G9/12</f>
        <v>555.00000000000011</v>
      </c>
      <c r="AE9" s="34">
        <f>D9/12</f>
        <v>125</v>
      </c>
      <c r="AF9" s="35">
        <f>G9/12</f>
        <v>555.00000000000011</v>
      </c>
      <c r="AG9" s="19"/>
    </row>
    <row r="10" spans="1:33" ht="12.75" customHeight="1" x14ac:dyDescent="0.2">
      <c r="A10" s="36"/>
      <c r="B10" s="35"/>
      <c r="C10" s="29" t="s">
        <v>40</v>
      </c>
      <c r="D10" s="30">
        <v>360</v>
      </c>
      <c r="E10" s="31" t="s">
        <v>39</v>
      </c>
      <c r="F10" s="32">
        <v>4.4400000000000004</v>
      </c>
      <c r="G10" s="33">
        <f t="shared" si="0"/>
        <v>1598.4</v>
      </c>
      <c r="H10" s="33">
        <f t="shared" si="1"/>
        <v>1598.4000000000003</v>
      </c>
      <c r="I10" s="34">
        <f>D10/12</f>
        <v>30</v>
      </c>
      <c r="J10" s="35">
        <f t="shared" ref="J10:J65" si="2">G10/12</f>
        <v>133.20000000000002</v>
      </c>
      <c r="K10" s="34">
        <f>D10/12</f>
        <v>30</v>
      </c>
      <c r="L10" s="35">
        <f t="shared" ref="L10:L65" si="3">G10/12</f>
        <v>133.20000000000002</v>
      </c>
      <c r="M10" s="34">
        <f t="shared" ref="M10:M71" si="4">D10/12</f>
        <v>30</v>
      </c>
      <c r="N10" s="35">
        <f t="shared" ref="N10:N65" si="5">G10/12</f>
        <v>133.20000000000002</v>
      </c>
      <c r="O10" s="34">
        <f t="shared" ref="O10:O72" si="6">D10/12</f>
        <v>30</v>
      </c>
      <c r="P10" s="35">
        <f t="shared" ref="P10:P65" si="7">G10/12</f>
        <v>133.20000000000002</v>
      </c>
      <c r="Q10" s="34">
        <f t="shared" ref="Q10:Q72" si="8">D10/12</f>
        <v>30</v>
      </c>
      <c r="R10" s="35">
        <f t="shared" ref="R10:R65" si="9">G10/12</f>
        <v>133.20000000000002</v>
      </c>
      <c r="S10" s="34">
        <f t="shared" ref="S10:S72" si="10">D10/12</f>
        <v>30</v>
      </c>
      <c r="T10" s="35">
        <f t="shared" ref="T10:T65" si="11">G10/12</f>
        <v>133.20000000000002</v>
      </c>
      <c r="U10" s="34">
        <f t="shared" ref="U10:U72" si="12">D10/12</f>
        <v>30</v>
      </c>
      <c r="V10" s="35">
        <f t="shared" ref="V10:V65" si="13">G10/12</f>
        <v>133.20000000000002</v>
      </c>
      <c r="W10" s="34">
        <f t="shared" ref="W10:W72" si="14">D10/12</f>
        <v>30</v>
      </c>
      <c r="X10" s="35">
        <f t="shared" ref="X10:X65" si="15">G10/12</f>
        <v>133.20000000000002</v>
      </c>
      <c r="Y10" s="34">
        <f t="shared" ref="Y10:Y72" si="16">D10/12</f>
        <v>30</v>
      </c>
      <c r="Z10" s="35">
        <f t="shared" ref="Z10:Z65" si="17">G10/12</f>
        <v>133.20000000000002</v>
      </c>
      <c r="AA10" s="34">
        <f t="shared" ref="AA10:AA72" si="18">D10/12</f>
        <v>30</v>
      </c>
      <c r="AB10" s="35">
        <f t="shared" ref="AB10:AB65" si="19">G10/12</f>
        <v>133.20000000000002</v>
      </c>
      <c r="AC10" s="34">
        <f t="shared" ref="AC10:AC72" si="20">D10/12</f>
        <v>30</v>
      </c>
      <c r="AD10" s="35">
        <f t="shared" ref="AD10:AD65" si="21">G10/12</f>
        <v>133.20000000000002</v>
      </c>
      <c r="AE10" s="34">
        <f t="shared" ref="AE10:AE13" si="22">D10/12</f>
        <v>30</v>
      </c>
      <c r="AF10" s="35">
        <f t="shared" ref="AF10:AF13" si="23">G10/12</f>
        <v>133.20000000000002</v>
      </c>
      <c r="AG10" s="19"/>
    </row>
    <row r="11" spans="1:33" ht="12.75" customHeight="1" x14ac:dyDescent="0.2">
      <c r="A11" s="37"/>
      <c r="B11" s="35"/>
      <c r="C11" s="29" t="s">
        <v>41</v>
      </c>
      <c r="D11" s="30">
        <v>600</v>
      </c>
      <c r="E11" s="31" t="s">
        <v>39</v>
      </c>
      <c r="F11" s="32">
        <v>30</v>
      </c>
      <c r="G11" s="33">
        <f t="shared" si="0"/>
        <v>18000</v>
      </c>
      <c r="H11" s="33">
        <f t="shared" si="1"/>
        <v>18000</v>
      </c>
      <c r="I11" s="34">
        <f>D11/12</f>
        <v>50</v>
      </c>
      <c r="J11" s="35">
        <f t="shared" si="2"/>
        <v>1500</v>
      </c>
      <c r="K11" s="34">
        <f t="shared" ref="K11:K68" si="24">D11/12</f>
        <v>50</v>
      </c>
      <c r="L11" s="35">
        <f t="shared" si="3"/>
        <v>1500</v>
      </c>
      <c r="M11" s="34">
        <f t="shared" si="4"/>
        <v>50</v>
      </c>
      <c r="N11" s="35">
        <f t="shared" si="5"/>
        <v>1500</v>
      </c>
      <c r="O11" s="34">
        <f t="shared" si="6"/>
        <v>50</v>
      </c>
      <c r="P11" s="35">
        <f t="shared" si="7"/>
        <v>1500</v>
      </c>
      <c r="Q11" s="34">
        <f t="shared" si="8"/>
        <v>50</v>
      </c>
      <c r="R11" s="35">
        <f t="shared" si="9"/>
        <v>1500</v>
      </c>
      <c r="S11" s="34">
        <f t="shared" si="10"/>
        <v>50</v>
      </c>
      <c r="T11" s="35">
        <f t="shared" si="11"/>
        <v>1500</v>
      </c>
      <c r="U11" s="34">
        <f t="shared" si="12"/>
        <v>50</v>
      </c>
      <c r="V11" s="35">
        <f t="shared" si="13"/>
        <v>1500</v>
      </c>
      <c r="W11" s="34">
        <f t="shared" si="14"/>
        <v>50</v>
      </c>
      <c r="X11" s="35">
        <f t="shared" si="15"/>
        <v>1500</v>
      </c>
      <c r="Y11" s="34">
        <f t="shared" si="16"/>
        <v>50</v>
      </c>
      <c r="Z11" s="35">
        <f t="shared" si="17"/>
        <v>1500</v>
      </c>
      <c r="AA11" s="34">
        <f t="shared" si="18"/>
        <v>50</v>
      </c>
      <c r="AB11" s="35">
        <f t="shared" si="19"/>
        <v>1500</v>
      </c>
      <c r="AC11" s="34">
        <f t="shared" si="20"/>
        <v>50</v>
      </c>
      <c r="AD11" s="35">
        <f t="shared" si="21"/>
        <v>1500</v>
      </c>
      <c r="AE11" s="34">
        <f t="shared" si="22"/>
        <v>50</v>
      </c>
      <c r="AF11" s="35">
        <f t="shared" si="23"/>
        <v>1500</v>
      </c>
      <c r="AG11" s="19"/>
    </row>
    <row r="12" spans="1:33" ht="14.25" customHeight="1" x14ac:dyDescent="0.2">
      <c r="B12" s="28"/>
      <c r="C12" s="29" t="s">
        <v>42</v>
      </c>
      <c r="D12" s="30">
        <v>30</v>
      </c>
      <c r="E12" s="31" t="s">
        <v>39</v>
      </c>
      <c r="F12" s="32">
        <v>60</v>
      </c>
      <c r="G12" s="33">
        <f t="shared" si="0"/>
        <v>1800</v>
      </c>
      <c r="H12" s="33">
        <f t="shared" si="1"/>
        <v>1800</v>
      </c>
      <c r="I12" s="34">
        <v>0</v>
      </c>
      <c r="J12" s="35">
        <v>0</v>
      </c>
      <c r="K12" s="34">
        <v>0</v>
      </c>
      <c r="L12" s="35">
        <v>0</v>
      </c>
      <c r="M12" s="34">
        <f t="shared" si="4"/>
        <v>2.5</v>
      </c>
      <c r="N12" s="35">
        <v>180</v>
      </c>
      <c r="O12" s="34">
        <f t="shared" si="6"/>
        <v>2.5</v>
      </c>
      <c r="P12" s="35">
        <v>180</v>
      </c>
      <c r="Q12" s="34">
        <f t="shared" si="8"/>
        <v>2.5</v>
      </c>
      <c r="R12" s="35">
        <v>180</v>
      </c>
      <c r="S12" s="34">
        <f t="shared" si="10"/>
        <v>2.5</v>
      </c>
      <c r="T12" s="35">
        <v>180</v>
      </c>
      <c r="U12" s="34">
        <v>3</v>
      </c>
      <c r="V12" s="35">
        <v>180</v>
      </c>
      <c r="W12" s="34">
        <f t="shared" si="14"/>
        <v>2.5</v>
      </c>
      <c r="X12" s="35">
        <v>180</v>
      </c>
      <c r="Y12" s="34">
        <f t="shared" si="16"/>
        <v>2.5</v>
      </c>
      <c r="Z12" s="35">
        <v>180</v>
      </c>
      <c r="AA12" s="34">
        <f t="shared" si="18"/>
        <v>2.5</v>
      </c>
      <c r="AB12" s="35">
        <v>180</v>
      </c>
      <c r="AC12" s="34">
        <v>3</v>
      </c>
      <c r="AD12" s="35">
        <v>180</v>
      </c>
      <c r="AE12" s="34">
        <v>3</v>
      </c>
      <c r="AF12" s="35">
        <v>180</v>
      </c>
      <c r="AG12" s="19"/>
    </row>
    <row r="13" spans="1:33" ht="12" customHeight="1" x14ac:dyDescent="0.2">
      <c r="B13" s="28"/>
      <c r="C13" s="29" t="s">
        <v>43</v>
      </c>
      <c r="D13" s="30">
        <v>150</v>
      </c>
      <c r="E13" s="31" t="s">
        <v>39</v>
      </c>
      <c r="F13" s="32">
        <v>30.8</v>
      </c>
      <c r="G13" s="33">
        <f t="shared" si="0"/>
        <v>4620</v>
      </c>
      <c r="H13" s="33">
        <f t="shared" si="1"/>
        <v>4620</v>
      </c>
      <c r="I13" s="34">
        <f t="shared" ref="I13:I68" si="25">D13/12</f>
        <v>12.5</v>
      </c>
      <c r="J13" s="35">
        <f t="shared" si="2"/>
        <v>385</v>
      </c>
      <c r="K13" s="34">
        <f t="shared" si="24"/>
        <v>12.5</v>
      </c>
      <c r="L13" s="35">
        <f t="shared" si="3"/>
        <v>385</v>
      </c>
      <c r="M13" s="34">
        <f t="shared" si="4"/>
        <v>12.5</v>
      </c>
      <c r="N13" s="35">
        <f t="shared" si="5"/>
        <v>385</v>
      </c>
      <c r="O13" s="34">
        <f t="shared" si="6"/>
        <v>12.5</v>
      </c>
      <c r="P13" s="35">
        <f t="shared" si="7"/>
        <v>385</v>
      </c>
      <c r="Q13" s="34">
        <f t="shared" si="8"/>
        <v>12.5</v>
      </c>
      <c r="R13" s="35">
        <f t="shared" si="9"/>
        <v>385</v>
      </c>
      <c r="S13" s="34">
        <f t="shared" si="10"/>
        <v>12.5</v>
      </c>
      <c r="T13" s="35">
        <f t="shared" si="11"/>
        <v>385</v>
      </c>
      <c r="U13" s="34">
        <f t="shared" si="12"/>
        <v>12.5</v>
      </c>
      <c r="V13" s="35">
        <f t="shared" si="13"/>
        <v>385</v>
      </c>
      <c r="W13" s="34">
        <f t="shared" si="14"/>
        <v>12.5</v>
      </c>
      <c r="X13" s="35">
        <f t="shared" si="15"/>
        <v>385</v>
      </c>
      <c r="Y13" s="34">
        <f t="shared" si="16"/>
        <v>12.5</v>
      </c>
      <c r="Z13" s="35">
        <f t="shared" si="17"/>
        <v>385</v>
      </c>
      <c r="AA13" s="34">
        <f t="shared" si="18"/>
        <v>12.5</v>
      </c>
      <c r="AB13" s="35">
        <f t="shared" si="19"/>
        <v>385</v>
      </c>
      <c r="AC13" s="34">
        <f t="shared" si="20"/>
        <v>12.5</v>
      </c>
      <c r="AD13" s="35">
        <f t="shared" si="21"/>
        <v>385</v>
      </c>
      <c r="AE13" s="34">
        <f t="shared" si="22"/>
        <v>12.5</v>
      </c>
      <c r="AF13" s="35">
        <f t="shared" si="23"/>
        <v>385</v>
      </c>
      <c r="AG13" s="19"/>
    </row>
    <row r="14" spans="1:33" ht="15" customHeight="1" x14ac:dyDescent="0.2">
      <c r="B14" s="28"/>
      <c r="C14" s="29" t="s">
        <v>44</v>
      </c>
      <c r="D14" s="30">
        <v>4</v>
      </c>
      <c r="E14" s="31" t="s">
        <v>45</v>
      </c>
      <c r="F14" s="32">
        <v>122</v>
      </c>
      <c r="G14" s="33">
        <f t="shared" si="0"/>
        <v>488</v>
      </c>
      <c r="H14" s="33">
        <f t="shared" si="1"/>
        <v>488</v>
      </c>
      <c r="I14" s="34">
        <v>1</v>
      </c>
      <c r="J14" s="35">
        <v>122</v>
      </c>
      <c r="K14" s="34">
        <f t="shared" si="24"/>
        <v>0.33333333333333331</v>
      </c>
      <c r="L14" s="35">
        <v>0</v>
      </c>
      <c r="M14" s="34">
        <f t="shared" si="4"/>
        <v>0.33333333333333331</v>
      </c>
      <c r="N14" s="35">
        <v>0</v>
      </c>
      <c r="O14" s="34">
        <v>1</v>
      </c>
      <c r="P14" s="35">
        <v>122</v>
      </c>
      <c r="Q14" s="34">
        <f t="shared" si="8"/>
        <v>0.33333333333333331</v>
      </c>
      <c r="R14" s="35">
        <v>0</v>
      </c>
      <c r="S14" s="34">
        <f t="shared" si="10"/>
        <v>0.33333333333333331</v>
      </c>
      <c r="T14" s="35">
        <v>0</v>
      </c>
      <c r="U14" s="34">
        <v>1</v>
      </c>
      <c r="V14" s="35">
        <v>122</v>
      </c>
      <c r="W14" s="34">
        <f t="shared" si="14"/>
        <v>0.33333333333333331</v>
      </c>
      <c r="X14" s="35">
        <v>0</v>
      </c>
      <c r="Y14" s="34">
        <f t="shared" si="16"/>
        <v>0.33333333333333331</v>
      </c>
      <c r="Z14" s="35">
        <v>0</v>
      </c>
      <c r="AA14" s="34">
        <f t="shared" si="18"/>
        <v>0.33333333333333331</v>
      </c>
      <c r="AB14" s="35">
        <v>0</v>
      </c>
      <c r="AC14" s="34">
        <v>1</v>
      </c>
      <c r="AD14" s="35">
        <v>122</v>
      </c>
      <c r="AE14" s="34">
        <v>0</v>
      </c>
      <c r="AF14" s="35">
        <v>0</v>
      </c>
      <c r="AG14" s="19"/>
    </row>
    <row r="15" spans="1:33" ht="13.5" customHeight="1" x14ac:dyDescent="0.2">
      <c r="B15" s="28"/>
      <c r="C15" s="29" t="s">
        <v>46</v>
      </c>
      <c r="D15" s="30">
        <v>150</v>
      </c>
      <c r="E15" s="31" t="s">
        <v>45</v>
      </c>
      <c r="F15" s="32">
        <v>46</v>
      </c>
      <c r="G15" s="33">
        <f t="shared" si="0"/>
        <v>6900</v>
      </c>
      <c r="H15" s="33">
        <f t="shared" si="1"/>
        <v>6900</v>
      </c>
      <c r="I15" s="34">
        <f t="shared" si="25"/>
        <v>12.5</v>
      </c>
      <c r="J15" s="35">
        <v>598</v>
      </c>
      <c r="K15" s="34">
        <f t="shared" si="24"/>
        <v>12.5</v>
      </c>
      <c r="L15" s="35">
        <v>598</v>
      </c>
      <c r="M15" s="34">
        <f t="shared" si="4"/>
        <v>12.5</v>
      </c>
      <c r="N15" s="35">
        <v>598</v>
      </c>
      <c r="O15" s="34">
        <f t="shared" si="6"/>
        <v>12.5</v>
      </c>
      <c r="P15" s="35">
        <v>598</v>
      </c>
      <c r="Q15" s="34">
        <f t="shared" si="8"/>
        <v>12.5</v>
      </c>
      <c r="R15" s="35">
        <v>598</v>
      </c>
      <c r="S15" s="34">
        <f t="shared" si="10"/>
        <v>12.5</v>
      </c>
      <c r="T15" s="35">
        <v>598</v>
      </c>
      <c r="U15" s="34">
        <f t="shared" si="12"/>
        <v>12.5</v>
      </c>
      <c r="V15" s="35">
        <v>598</v>
      </c>
      <c r="W15" s="34">
        <f t="shared" si="14"/>
        <v>12.5</v>
      </c>
      <c r="X15" s="35">
        <v>598</v>
      </c>
      <c r="Y15" s="34">
        <f t="shared" si="16"/>
        <v>12.5</v>
      </c>
      <c r="Z15" s="35">
        <v>598</v>
      </c>
      <c r="AA15" s="34">
        <f t="shared" si="18"/>
        <v>12.5</v>
      </c>
      <c r="AB15" s="35">
        <v>598</v>
      </c>
      <c r="AC15" s="34">
        <f t="shared" si="20"/>
        <v>12.5</v>
      </c>
      <c r="AD15" s="35">
        <v>598</v>
      </c>
      <c r="AE15" s="34">
        <v>7</v>
      </c>
      <c r="AF15" s="35">
        <v>322</v>
      </c>
      <c r="AG15" s="19"/>
    </row>
    <row r="16" spans="1:33" ht="23.25" customHeight="1" x14ac:dyDescent="0.2">
      <c r="B16" s="28"/>
      <c r="C16" s="29" t="s">
        <v>47</v>
      </c>
      <c r="D16" s="30">
        <v>200</v>
      </c>
      <c r="E16" s="31" t="s">
        <v>39</v>
      </c>
      <c r="F16" s="32">
        <v>56.23</v>
      </c>
      <c r="G16" s="33">
        <f t="shared" si="0"/>
        <v>11246</v>
      </c>
      <c r="H16" s="33">
        <f t="shared" si="1"/>
        <v>11246</v>
      </c>
      <c r="I16" s="34">
        <v>47</v>
      </c>
      <c r="J16" s="35">
        <f>47*56.23</f>
        <v>2642.81</v>
      </c>
      <c r="K16" s="34">
        <f t="shared" si="24"/>
        <v>16.666666666666668</v>
      </c>
      <c r="L16" s="35">
        <v>730.99</v>
      </c>
      <c r="M16" s="34">
        <v>10</v>
      </c>
      <c r="N16" s="35">
        <f>56.23*10</f>
        <v>562.29999999999995</v>
      </c>
      <c r="O16" s="34">
        <v>30</v>
      </c>
      <c r="P16" s="35">
        <f>56.23*30</f>
        <v>1686.8999999999999</v>
      </c>
      <c r="Q16" s="34">
        <f t="shared" si="8"/>
        <v>16.666666666666668</v>
      </c>
      <c r="R16" s="35">
        <v>730.99</v>
      </c>
      <c r="S16" s="34">
        <v>30</v>
      </c>
      <c r="T16" s="35">
        <f>56.23*15</f>
        <v>843.44999999999993</v>
      </c>
      <c r="U16" s="34">
        <f t="shared" si="12"/>
        <v>16.666666666666668</v>
      </c>
      <c r="V16" s="35">
        <v>730.99</v>
      </c>
      <c r="W16" s="34">
        <f t="shared" si="14"/>
        <v>16.666666666666668</v>
      </c>
      <c r="X16" s="35">
        <v>730.99</v>
      </c>
      <c r="Y16" s="34">
        <f t="shared" si="16"/>
        <v>16.666666666666668</v>
      </c>
      <c r="Z16" s="35">
        <v>730.99</v>
      </c>
      <c r="AA16" s="34">
        <f t="shared" si="18"/>
        <v>16.666666666666668</v>
      </c>
      <c r="AB16" s="35">
        <v>730.99</v>
      </c>
      <c r="AC16" s="34">
        <f t="shared" si="20"/>
        <v>16.666666666666668</v>
      </c>
      <c r="AD16" s="35">
        <v>730.99</v>
      </c>
      <c r="AE16" s="34">
        <v>7</v>
      </c>
      <c r="AF16" s="35">
        <v>393.61</v>
      </c>
      <c r="AG16" s="19"/>
    </row>
    <row r="17" spans="2:33" ht="23.25" customHeight="1" x14ac:dyDescent="0.2">
      <c r="B17" s="28"/>
      <c r="C17" s="29" t="s">
        <v>48</v>
      </c>
      <c r="D17" s="30">
        <v>60</v>
      </c>
      <c r="E17" s="31" t="s">
        <v>39</v>
      </c>
      <c r="F17" s="32">
        <v>93.29</v>
      </c>
      <c r="G17" s="33">
        <f t="shared" si="0"/>
        <v>5597.4000000000005</v>
      </c>
      <c r="H17" s="33">
        <f t="shared" si="1"/>
        <v>5597.3999999999987</v>
      </c>
      <c r="I17" s="34">
        <f t="shared" si="25"/>
        <v>5</v>
      </c>
      <c r="J17" s="35">
        <f t="shared" si="2"/>
        <v>466.45000000000005</v>
      </c>
      <c r="K17" s="34">
        <f t="shared" si="24"/>
        <v>5</v>
      </c>
      <c r="L17" s="35">
        <f t="shared" si="3"/>
        <v>466.45000000000005</v>
      </c>
      <c r="M17" s="34">
        <f t="shared" si="4"/>
        <v>5</v>
      </c>
      <c r="N17" s="35">
        <f t="shared" si="5"/>
        <v>466.45000000000005</v>
      </c>
      <c r="O17" s="34">
        <f t="shared" si="6"/>
        <v>5</v>
      </c>
      <c r="P17" s="35">
        <f t="shared" si="7"/>
        <v>466.45000000000005</v>
      </c>
      <c r="Q17" s="34">
        <f t="shared" si="8"/>
        <v>5</v>
      </c>
      <c r="R17" s="35">
        <f t="shared" si="9"/>
        <v>466.45000000000005</v>
      </c>
      <c r="S17" s="34">
        <f t="shared" si="10"/>
        <v>5</v>
      </c>
      <c r="T17" s="35">
        <f t="shared" si="11"/>
        <v>466.45000000000005</v>
      </c>
      <c r="U17" s="34">
        <f t="shared" si="12"/>
        <v>5</v>
      </c>
      <c r="V17" s="35">
        <f t="shared" si="13"/>
        <v>466.45000000000005</v>
      </c>
      <c r="W17" s="34">
        <f t="shared" si="14"/>
        <v>5</v>
      </c>
      <c r="X17" s="35">
        <f t="shared" si="15"/>
        <v>466.45000000000005</v>
      </c>
      <c r="Y17" s="34">
        <f t="shared" si="16"/>
        <v>5</v>
      </c>
      <c r="Z17" s="35">
        <f t="shared" si="17"/>
        <v>466.45000000000005</v>
      </c>
      <c r="AA17" s="34">
        <f t="shared" si="18"/>
        <v>5</v>
      </c>
      <c r="AB17" s="35">
        <f t="shared" si="19"/>
        <v>466.45000000000005</v>
      </c>
      <c r="AC17" s="34">
        <f t="shared" si="20"/>
        <v>5</v>
      </c>
      <c r="AD17" s="35">
        <f t="shared" si="21"/>
        <v>466.45000000000005</v>
      </c>
      <c r="AE17" s="34">
        <f t="shared" ref="AE17:AE72" si="26">D17/12</f>
        <v>5</v>
      </c>
      <c r="AF17" s="35">
        <f t="shared" ref="AF17:AF65" si="27">G17/12</f>
        <v>466.45000000000005</v>
      </c>
      <c r="AG17" s="19"/>
    </row>
    <row r="18" spans="2:33" ht="15" customHeight="1" x14ac:dyDescent="0.2">
      <c r="B18" s="28"/>
      <c r="C18" s="29" t="s">
        <v>49</v>
      </c>
      <c r="D18" s="30">
        <v>90</v>
      </c>
      <c r="E18" s="31" t="s">
        <v>39</v>
      </c>
      <c r="F18" s="32">
        <v>20</v>
      </c>
      <c r="G18" s="33">
        <f t="shared" si="0"/>
        <v>1800</v>
      </c>
      <c r="H18" s="33">
        <f t="shared" si="1"/>
        <v>1800</v>
      </c>
      <c r="I18" s="34">
        <f t="shared" si="25"/>
        <v>7.5</v>
      </c>
      <c r="J18" s="35">
        <v>160</v>
      </c>
      <c r="K18" s="34">
        <v>8</v>
      </c>
      <c r="L18" s="35">
        <v>160</v>
      </c>
      <c r="M18" s="34">
        <v>8</v>
      </c>
      <c r="N18" s="35">
        <v>160</v>
      </c>
      <c r="O18" s="34">
        <v>8</v>
      </c>
      <c r="P18" s="35">
        <v>160</v>
      </c>
      <c r="Q18" s="34">
        <v>8</v>
      </c>
      <c r="R18" s="35">
        <v>160</v>
      </c>
      <c r="S18" s="34">
        <v>8</v>
      </c>
      <c r="T18" s="35">
        <v>160</v>
      </c>
      <c r="U18" s="34">
        <v>8</v>
      </c>
      <c r="V18" s="35">
        <v>160</v>
      </c>
      <c r="W18" s="34">
        <v>8</v>
      </c>
      <c r="X18" s="35">
        <v>160</v>
      </c>
      <c r="Y18" s="34">
        <v>8</v>
      </c>
      <c r="Z18" s="35">
        <v>160</v>
      </c>
      <c r="AA18" s="34">
        <v>8</v>
      </c>
      <c r="AB18" s="35">
        <v>160</v>
      </c>
      <c r="AC18" s="34">
        <v>5</v>
      </c>
      <c r="AD18" s="35">
        <v>100</v>
      </c>
      <c r="AE18" s="34">
        <v>5</v>
      </c>
      <c r="AF18" s="35">
        <v>100</v>
      </c>
      <c r="AG18" s="19"/>
    </row>
    <row r="19" spans="2:33" ht="15.75" customHeight="1" x14ac:dyDescent="0.2">
      <c r="B19" s="28"/>
      <c r="C19" s="29" t="s">
        <v>50</v>
      </c>
      <c r="D19" s="30">
        <v>50</v>
      </c>
      <c r="E19" s="31" t="s">
        <v>39</v>
      </c>
      <c r="F19" s="32">
        <v>30.03</v>
      </c>
      <c r="G19" s="33">
        <f t="shared" si="0"/>
        <v>1501.5</v>
      </c>
      <c r="H19" s="33">
        <f t="shared" si="1"/>
        <v>1501.4999999999995</v>
      </c>
      <c r="I19" s="34">
        <v>6</v>
      </c>
      <c r="J19" s="35">
        <v>180.18</v>
      </c>
      <c r="K19" s="34">
        <f t="shared" si="24"/>
        <v>4.166666666666667</v>
      </c>
      <c r="L19" s="35">
        <v>120.12</v>
      </c>
      <c r="M19" s="34">
        <f t="shared" si="4"/>
        <v>4.166666666666667</v>
      </c>
      <c r="N19" s="35">
        <v>120.12</v>
      </c>
      <c r="O19" s="34">
        <f t="shared" si="6"/>
        <v>4.166666666666667</v>
      </c>
      <c r="P19" s="35">
        <v>120.12</v>
      </c>
      <c r="Q19" s="34">
        <f t="shared" si="8"/>
        <v>4.166666666666667</v>
      </c>
      <c r="R19" s="35">
        <v>120.12</v>
      </c>
      <c r="S19" s="34">
        <f t="shared" si="10"/>
        <v>4.166666666666667</v>
      </c>
      <c r="T19" s="35">
        <v>120.12</v>
      </c>
      <c r="U19" s="34">
        <f t="shared" si="12"/>
        <v>4.166666666666667</v>
      </c>
      <c r="V19" s="35">
        <v>120.12</v>
      </c>
      <c r="W19" s="34">
        <f t="shared" si="14"/>
        <v>4.166666666666667</v>
      </c>
      <c r="X19" s="35">
        <v>120.12</v>
      </c>
      <c r="Y19" s="34">
        <f t="shared" si="16"/>
        <v>4.166666666666667</v>
      </c>
      <c r="Z19" s="35">
        <v>120.12</v>
      </c>
      <c r="AA19" s="34">
        <f t="shared" si="18"/>
        <v>4.166666666666667</v>
      </c>
      <c r="AB19" s="35">
        <v>120.12</v>
      </c>
      <c r="AC19" s="34">
        <f t="shared" si="20"/>
        <v>4.166666666666667</v>
      </c>
      <c r="AD19" s="35">
        <v>120.12</v>
      </c>
      <c r="AE19" s="34">
        <f t="shared" si="26"/>
        <v>4.166666666666667</v>
      </c>
      <c r="AF19" s="35">
        <v>120.12</v>
      </c>
      <c r="AG19" s="19"/>
    </row>
    <row r="20" spans="2:33" ht="15" customHeight="1" x14ac:dyDescent="0.2">
      <c r="B20" s="28"/>
      <c r="C20" s="29" t="s">
        <v>51</v>
      </c>
      <c r="D20" s="30">
        <v>100</v>
      </c>
      <c r="E20" s="31" t="s">
        <v>39</v>
      </c>
      <c r="F20" s="32">
        <v>17.46</v>
      </c>
      <c r="G20" s="33">
        <f t="shared" si="0"/>
        <v>1746</v>
      </c>
      <c r="H20" s="33">
        <f t="shared" si="1"/>
        <v>1746.0000000000005</v>
      </c>
      <c r="I20" s="34">
        <v>12</v>
      </c>
      <c r="J20" s="35">
        <v>209.52</v>
      </c>
      <c r="K20" s="34">
        <f t="shared" si="24"/>
        <v>8.3333333333333339</v>
      </c>
      <c r="L20" s="35">
        <v>139.68</v>
      </c>
      <c r="M20" s="34">
        <f t="shared" si="4"/>
        <v>8.3333333333333339</v>
      </c>
      <c r="N20" s="35">
        <v>139.68</v>
      </c>
      <c r="O20" s="34">
        <f t="shared" si="6"/>
        <v>8.3333333333333339</v>
      </c>
      <c r="P20" s="35">
        <v>139.68</v>
      </c>
      <c r="Q20" s="34">
        <f t="shared" si="8"/>
        <v>8.3333333333333339</v>
      </c>
      <c r="R20" s="35">
        <v>139.68</v>
      </c>
      <c r="S20" s="34">
        <f t="shared" si="10"/>
        <v>8.3333333333333339</v>
      </c>
      <c r="T20" s="35">
        <v>139.68</v>
      </c>
      <c r="U20" s="34">
        <f t="shared" si="12"/>
        <v>8.3333333333333339</v>
      </c>
      <c r="V20" s="35">
        <v>139.68</v>
      </c>
      <c r="W20" s="34">
        <f t="shared" si="14"/>
        <v>8.3333333333333339</v>
      </c>
      <c r="X20" s="35">
        <v>139.68</v>
      </c>
      <c r="Y20" s="34">
        <f t="shared" si="16"/>
        <v>8.3333333333333339</v>
      </c>
      <c r="Z20" s="35">
        <v>139.68</v>
      </c>
      <c r="AA20" s="34">
        <f t="shared" si="18"/>
        <v>8.3333333333333339</v>
      </c>
      <c r="AB20" s="35">
        <v>139.68</v>
      </c>
      <c r="AC20" s="34">
        <f t="shared" si="20"/>
        <v>8.3333333333333339</v>
      </c>
      <c r="AD20" s="35">
        <v>139.68</v>
      </c>
      <c r="AE20" s="34">
        <f t="shared" si="26"/>
        <v>8.3333333333333339</v>
      </c>
      <c r="AF20" s="35">
        <v>139.68</v>
      </c>
      <c r="AG20" s="19"/>
    </row>
    <row r="21" spans="2:33" ht="15" customHeight="1" x14ac:dyDescent="0.2">
      <c r="B21" s="28"/>
      <c r="C21" s="29" t="s">
        <v>52</v>
      </c>
      <c r="D21" s="30">
        <v>100</v>
      </c>
      <c r="E21" s="31" t="s">
        <v>39</v>
      </c>
      <c r="F21" s="32">
        <v>18.53</v>
      </c>
      <c r="G21" s="33">
        <f t="shared" si="0"/>
        <v>1853</v>
      </c>
      <c r="H21" s="33">
        <f t="shared" si="1"/>
        <v>1853.0000000000002</v>
      </c>
      <c r="I21" s="34">
        <v>12</v>
      </c>
      <c r="J21" s="35">
        <v>222.36</v>
      </c>
      <c r="K21" s="34">
        <v>8</v>
      </c>
      <c r="L21" s="35">
        <f>K21*F21</f>
        <v>148.24</v>
      </c>
      <c r="M21" s="34">
        <f t="shared" si="4"/>
        <v>8.3333333333333339</v>
      </c>
      <c r="N21" s="35">
        <v>148.24</v>
      </c>
      <c r="O21" s="34">
        <f t="shared" si="6"/>
        <v>8.3333333333333339</v>
      </c>
      <c r="P21" s="35">
        <v>148.24</v>
      </c>
      <c r="Q21" s="34">
        <f t="shared" si="8"/>
        <v>8.3333333333333339</v>
      </c>
      <c r="R21" s="35">
        <v>148.24</v>
      </c>
      <c r="S21" s="34">
        <f t="shared" si="10"/>
        <v>8.3333333333333339</v>
      </c>
      <c r="T21" s="35">
        <v>148.24</v>
      </c>
      <c r="U21" s="34">
        <f t="shared" si="12"/>
        <v>8.3333333333333339</v>
      </c>
      <c r="V21" s="35">
        <v>148.24</v>
      </c>
      <c r="W21" s="34">
        <f t="shared" si="14"/>
        <v>8.3333333333333339</v>
      </c>
      <c r="X21" s="35">
        <v>148.24</v>
      </c>
      <c r="Y21" s="34">
        <f t="shared" si="16"/>
        <v>8.3333333333333339</v>
      </c>
      <c r="Z21" s="35">
        <v>148.24</v>
      </c>
      <c r="AA21" s="34">
        <f t="shared" si="18"/>
        <v>8.3333333333333339</v>
      </c>
      <c r="AB21" s="35">
        <v>148.24</v>
      </c>
      <c r="AC21" s="34">
        <f t="shared" si="20"/>
        <v>8.3333333333333339</v>
      </c>
      <c r="AD21" s="35">
        <v>148.24</v>
      </c>
      <c r="AE21" s="34">
        <f t="shared" si="26"/>
        <v>8.3333333333333339</v>
      </c>
      <c r="AF21" s="35">
        <v>148.24</v>
      </c>
      <c r="AG21" s="19"/>
    </row>
    <row r="22" spans="2:33" ht="15.75" customHeight="1" x14ac:dyDescent="0.2">
      <c r="B22" s="28"/>
      <c r="C22" s="29" t="s">
        <v>53</v>
      </c>
      <c r="D22" s="30">
        <v>24</v>
      </c>
      <c r="E22" s="31" t="s">
        <v>45</v>
      </c>
      <c r="F22" s="32">
        <v>39</v>
      </c>
      <c r="G22" s="33">
        <f t="shared" si="0"/>
        <v>936</v>
      </c>
      <c r="H22" s="33">
        <f t="shared" si="1"/>
        <v>936</v>
      </c>
      <c r="I22" s="34">
        <f t="shared" si="25"/>
        <v>2</v>
      </c>
      <c r="J22" s="35">
        <f t="shared" si="2"/>
        <v>78</v>
      </c>
      <c r="K22" s="34">
        <f t="shared" si="24"/>
        <v>2</v>
      </c>
      <c r="L22" s="35">
        <f t="shared" si="3"/>
        <v>78</v>
      </c>
      <c r="M22" s="34">
        <f t="shared" si="4"/>
        <v>2</v>
      </c>
      <c r="N22" s="35">
        <f t="shared" si="5"/>
        <v>78</v>
      </c>
      <c r="O22" s="34">
        <f t="shared" si="6"/>
        <v>2</v>
      </c>
      <c r="P22" s="35">
        <f t="shared" si="7"/>
        <v>78</v>
      </c>
      <c r="Q22" s="34">
        <f t="shared" si="8"/>
        <v>2</v>
      </c>
      <c r="R22" s="35">
        <f t="shared" si="9"/>
        <v>78</v>
      </c>
      <c r="S22" s="34">
        <f t="shared" si="10"/>
        <v>2</v>
      </c>
      <c r="T22" s="35">
        <f t="shared" si="11"/>
        <v>78</v>
      </c>
      <c r="U22" s="34">
        <f t="shared" si="12"/>
        <v>2</v>
      </c>
      <c r="V22" s="35">
        <f t="shared" si="13"/>
        <v>78</v>
      </c>
      <c r="W22" s="34">
        <f t="shared" si="14"/>
        <v>2</v>
      </c>
      <c r="X22" s="35">
        <f t="shared" si="15"/>
        <v>78</v>
      </c>
      <c r="Y22" s="34">
        <f t="shared" si="16"/>
        <v>2</v>
      </c>
      <c r="Z22" s="35">
        <f t="shared" si="17"/>
        <v>78</v>
      </c>
      <c r="AA22" s="34">
        <f t="shared" si="18"/>
        <v>2</v>
      </c>
      <c r="AB22" s="35">
        <f t="shared" si="19"/>
        <v>78</v>
      </c>
      <c r="AC22" s="34">
        <f t="shared" si="20"/>
        <v>2</v>
      </c>
      <c r="AD22" s="35">
        <f t="shared" si="21"/>
        <v>78</v>
      </c>
      <c r="AE22" s="34">
        <f t="shared" si="26"/>
        <v>2</v>
      </c>
      <c r="AF22" s="35">
        <f t="shared" si="27"/>
        <v>78</v>
      </c>
      <c r="AG22" s="19"/>
    </row>
    <row r="23" spans="2:33" ht="13.5" customHeight="1" x14ac:dyDescent="0.2">
      <c r="B23" s="28"/>
      <c r="C23" s="29" t="s">
        <v>54</v>
      </c>
      <c r="D23" s="30">
        <v>24</v>
      </c>
      <c r="E23" s="31" t="s">
        <v>45</v>
      </c>
      <c r="F23" s="32">
        <v>45</v>
      </c>
      <c r="G23" s="33">
        <f t="shared" si="0"/>
        <v>1080</v>
      </c>
      <c r="H23" s="33">
        <f t="shared" si="1"/>
        <v>1080</v>
      </c>
      <c r="I23" s="34">
        <f t="shared" si="25"/>
        <v>2</v>
      </c>
      <c r="J23" s="35">
        <f t="shared" si="2"/>
        <v>90</v>
      </c>
      <c r="K23" s="34">
        <f t="shared" si="24"/>
        <v>2</v>
      </c>
      <c r="L23" s="35">
        <f t="shared" si="3"/>
        <v>90</v>
      </c>
      <c r="M23" s="34">
        <f t="shared" si="4"/>
        <v>2</v>
      </c>
      <c r="N23" s="35">
        <f t="shared" si="5"/>
        <v>90</v>
      </c>
      <c r="O23" s="34">
        <f t="shared" si="6"/>
        <v>2</v>
      </c>
      <c r="P23" s="35">
        <f t="shared" si="7"/>
        <v>90</v>
      </c>
      <c r="Q23" s="34">
        <f t="shared" si="8"/>
        <v>2</v>
      </c>
      <c r="R23" s="35">
        <f t="shared" si="9"/>
        <v>90</v>
      </c>
      <c r="S23" s="34">
        <f t="shared" si="10"/>
        <v>2</v>
      </c>
      <c r="T23" s="35">
        <f t="shared" si="11"/>
        <v>90</v>
      </c>
      <c r="U23" s="34">
        <f t="shared" si="12"/>
        <v>2</v>
      </c>
      <c r="V23" s="35">
        <f t="shared" si="13"/>
        <v>90</v>
      </c>
      <c r="W23" s="34">
        <f t="shared" si="14"/>
        <v>2</v>
      </c>
      <c r="X23" s="35">
        <f t="shared" si="15"/>
        <v>90</v>
      </c>
      <c r="Y23" s="34">
        <f t="shared" si="16"/>
        <v>2</v>
      </c>
      <c r="Z23" s="35">
        <f t="shared" si="17"/>
        <v>90</v>
      </c>
      <c r="AA23" s="34">
        <f t="shared" si="18"/>
        <v>2</v>
      </c>
      <c r="AB23" s="35">
        <f t="shared" si="19"/>
        <v>90</v>
      </c>
      <c r="AC23" s="34">
        <f t="shared" si="20"/>
        <v>2</v>
      </c>
      <c r="AD23" s="35">
        <f t="shared" si="21"/>
        <v>90</v>
      </c>
      <c r="AE23" s="34">
        <f t="shared" si="26"/>
        <v>2</v>
      </c>
      <c r="AF23" s="35">
        <f t="shared" si="27"/>
        <v>90</v>
      </c>
      <c r="AG23" s="19"/>
    </row>
    <row r="24" spans="2:33" ht="13.5" customHeight="1" x14ac:dyDescent="0.2">
      <c r="B24" s="28"/>
      <c r="C24" s="29" t="s">
        <v>55</v>
      </c>
      <c r="D24" s="30">
        <v>12</v>
      </c>
      <c r="E24" s="31" t="s">
        <v>45</v>
      </c>
      <c r="F24" s="32">
        <v>66</v>
      </c>
      <c r="G24" s="33">
        <f t="shared" si="0"/>
        <v>792</v>
      </c>
      <c r="H24" s="33">
        <f t="shared" si="1"/>
        <v>792</v>
      </c>
      <c r="I24" s="34">
        <f t="shared" si="25"/>
        <v>1</v>
      </c>
      <c r="J24" s="35">
        <f t="shared" si="2"/>
        <v>66</v>
      </c>
      <c r="K24" s="34">
        <f t="shared" si="24"/>
        <v>1</v>
      </c>
      <c r="L24" s="35">
        <f t="shared" si="3"/>
        <v>66</v>
      </c>
      <c r="M24" s="34">
        <f t="shared" si="4"/>
        <v>1</v>
      </c>
      <c r="N24" s="35">
        <f t="shared" si="5"/>
        <v>66</v>
      </c>
      <c r="O24" s="34">
        <f t="shared" si="6"/>
        <v>1</v>
      </c>
      <c r="P24" s="35">
        <f t="shared" si="7"/>
        <v>66</v>
      </c>
      <c r="Q24" s="34">
        <f t="shared" si="8"/>
        <v>1</v>
      </c>
      <c r="R24" s="35">
        <f t="shared" si="9"/>
        <v>66</v>
      </c>
      <c r="S24" s="34">
        <f t="shared" si="10"/>
        <v>1</v>
      </c>
      <c r="T24" s="35">
        <f t="shared" si="11"/>
        <v>66</v>
      </c>
      <c r="U24" s="34">
        <f t="shared" si="12"/>
        <v>1</v>
      </c>
      <c r="V24" s="35">
        <f t="shared" si="13"/>
        <v>66</v>
      </c>
      <c r="W24" s="34">
        <f t="shared" si="14"/>
        <v>1</v>
      </c>
      <c r="X24" s="35">
        <f t="shared" si="15"/>
        <v>66</v>
      </c>
      <c r="Y24" s="34">
        <f t="shared" si="16"/>
        <v>1</v>
      </c>
      <c r="Z24" s="35">
        <f t="shared" si="17"/>
        <v>66</v>
      </c>
      <c r="AA24" s="34">
        <f t="shared" si="18"/>
        <v>1</v>
      </c>
      <c r="AB24" s="35">
        <f t="shared" si="19"/>
        <v>66</v>
      </c>
      <c r="AC24" s="34">
        <f t="shared" si="20"/>
        <v>1</v>
      </c>
      <c r="AD24" s="35">
        <f t="shared" si="21"/>
        <v>66</v>
      </c>
      <c r="AE24" s="34">
        <f t="shared" si="26"/>
        <v>1</v>
      </c>
      <c r="AF24" s="35">
        <f t="shared" si="27"/>
        <v>66</v>
      </c>
      <c r="AG24" s="19"/>
    </row>
    <row r="25" spans="2:33" ht="15" customHeight="1" x14ac:dyDescent="0.2">
      <c r="B25" s="28"/>
      <c r="C25" s="29" t="s">
        <v>56</v>
      </c>
      <c r="D25" s="30">
        <v>12</v>
      </c>
      <c r="E25" s="31" t="s">
        <v>45</v>
      </c>
      <c r="F25" s="32">
        <v>89</v>
      </c>
      <c r="G25" s="33">
        <f t="shared" si="0"/>
        <v>1068</v>
      </c>
      <c r="H25" s="33">
        <f t="shared" si="1"/>
        <v>1068</v>
      </c>
      <c r="I25" s="34">
        <f t="shared" si="25"/>
        <v>1</v>
      </c>
      <c r="J25" s="35">
        <f t="shared" si="2"/>
        <v>89</v>
      </c>
      <c r="K25" s="34">
        <f t="shared" si="24"/>
        <v>1</v>
      </c>
      <c r="L25" s="35">
        <f t="shared" si="3"/>
        <v>89</v>
      </c>
      <c r="M25" s="34">
        <f t="shared" si="4"/>
        <v>1</v>
      </c>
      <c r="N25" s="35">
        <f t="shared" si="5"/>
        <v>89</v>
      </c>
      <c r="O25" s="34">
        <f t="shared" si="6"/>
        <v>1</v>
      </c>
      <c r="P25" s="35">
        <f t="shared" si="7"/>
        <v>89</v>
      </c>
      <c r="Q25" s="34">
        <f t="shared" si="8"/>
        <v>1</v>
      </c>
      <c r="R25" s="35">
        <f t="shared" si="9"/>
        <v>89</v>
      </c>
      <c r="S25" s="34">
        <f t="shared" si="10"/>
        <v>1</v>
      </c>
      <c r="T25" s="35">
        <f t="shared" si="11"/>
        <v>89</v>
      </c>
      <c r="U25" s="34">
        <f t="shared" si="12"/>
        <v>1</v>
      </c>
      <c r="V25" s="35">
        <f t="shared" si="13"/>
        <v>89</v>
      </c>
      <c r="W25" s="34">
        <f t="shared" si="14"/>
        <v>1</v>
      </c>
      <c r="X25" s="35">
        <f t="shared" si="15"/>
        <v>89</v>
      </c>
      <c r="Y25" s="34">
        <f t="shared" si="16"/>
        <v>1</v>
      </c>
      <c r="Z25" s="35">
        <f t="shared" si="17"/>
        <v>89</v>
      </c>
      <c r="AA25" s="34">
        <f t="shared" si="18"/>
        <v>1</v>
      </c>
      <c r="AB25" s="35">
        <f t="shared" si="19"/>
        <v>89</v>
      </c>
      <c r="AC25" s="34">
        <f t="shared" si="20"/>
        <v>1</v>
      </c>
      <c r="AD25" s="35">
        <f t="shared" si="21"/>
        <v>89</v>
      </c>
      <c r="AE25" s="34">
        <f t="shared" si="26"/>
        <v>1</v>
      </c>
      <c r="AF25" s="35">
        <f t="shared" si="27"/>
        <v>89</v>
      </c>
      <c r="AG25" s="19"/>
    </row>
    <row r="26" spans="2:33" ht="14.25" customHeight="1" x14ac:dyDescent="0.2">
      <c r="B26" s="28"/>
      <c r="C26" s="29" t="s">
        <v>57</v>
      </c>
      <c r="D26" s="30">
        <v>12</v>
      </c>
      <c r="E26" s="31" t="s">
        <v>45</v>
      </c>
      <c r="F26" s="32">
        <v>109</v>
      </c>
      <c r="G26" s="33">
        <f t="shared" si="0"/>
        <v>1308</v>
      </c>
      <c r="H26" s="33">
        <f t="shared" si="1"/>
        <v>1308</v>
      </c>
      <c r="I26" s="34">
        <f t="shared" si="25"/>
        <v>1</v>
      </c>
      <c r="J26" s="35">
        <f t="shared" si="2"/>
        <v>109</v>
      </c>
      <c r="K26" s="34">
        <f t="shared" si="24"/>
        <v>1</v>
      </c>
      <c r="L26" s="35">
        <f t="shared" si="3"/>
        <v>109</v>
      </c>
      <c r="M26" s="34">
        <f t="shared" si="4"/>
        <v>1</v>
      </c>
      <c r="N26" s="35">
        <f t="shared" si="5"/>
        <v>109</v>
      </c>
      <c r="O26" s="34">
        <f t="shared" si="6"/>
        <v>1</v>
      </c>
      <c r="P26" s="35">
        <f t="shared" si="7"/>
        <v>109</v>
      </c>
      <c r="Q26" s="34">
        <f t="shared" si="8"/>
        <v>1</v>
      </c>
      <c r="R26" s="35">
        <f t="shared" si="9"/>
        <v>109</v>
      </c>
      <c r="S26" s="34">
        <f t="shared" si="10"/>
        <v>1</v>
      </c>
      <c r="T26" s="35">
        <f t="shared" si="11"/>
        <v>109</v>
      </c>
      <c r="U26" s="34">
        <f t="shared" si="12"/>
        <v>1</v>
      </c>
      <c r="V26" s="35">
        <f t="shared" si="13"/>
        <v>109</v>
      </c>
      <c r="W26" s="34">
        <f t="shared" si="14"/>
        <v>1</v>
      </c>
      <c r="X26" s="35">
        <f t="shared" si="15"/>
        <v>109</v>
      </c>
      <c r="Y26" s="34">
        <f t="shared" si="16"/>
        <v>1</v>
      </c>
      <c r="Z26" s="35">
        <f t="shared" si="17"/>
        <v>109</v>
      </c>
      <c r="AA26" s="34">
        <f t="shared" si="18"/>
        <v>1</v>
      </c>
      <c r="AB26" s="35">
        <f t="shared" si="19"/>
        <v>109</v>
      </c>
      <c r="AC26" s="34">
        <f t="shared" si="20"/>
        <v>1</v>
      </c>
      <c r="AD26" s="35">
        <f t="shared" si="21"/>
        <v>109</v>
      </c>
      <c r="AE26" s="34">
        <f t="shared" si="26"/>
        <v>1</v>
      </c>
      <c r="AF26" s="35">
        <f t="shared" si="27"/>
        <v>109</v>
      </c>
      <c r="AG26" s="19"/>
    </row>
    <row r="27" spans="2:33" ht="12.75" customHeight="1" x14ac:dyDescent="0.2">
      <c r="B27" s="28"/>
      <c r="C27" s="29" t="s">
        <v>58</v>
      </c>
      <c r="D27" s="30">
        <v>12</v>
      </c>
      <c r="E27" s="31" t="s">
        <v>45</v>
      </c>
      <c r="F27" s="32">
        <v>24.76</v>
      </c>
      <c r="G27" s="33">
        <f t="shared" si="0"/>
        <v>297.12</v>
      </c>
      <c r="H27" s="33">
        <f t="shared" si="1"/>
        <v>297.11999999999995</v>
      </c>
      <c r="I27" s="34">
        <f t="shared" si="25"/>
        <v>1</v>
      </c>
      <c r="J27" s="35">
        <f t="shared" si="2"/>
        <v>24.76</v>
      </c>
      <c r="K27" s="34">
        <f t="shared" si="24"/>
        <v>1</v>
      </c>
      <c r="L27" s="35">
        <f t="shared" si="3"/>
        <v>24.76</v>
      </c>
      <c r="M27" s="34">
        <f t="shared" si="4"/>
        <v>1</v>
      </c>
      <c r="N27" s="35">
        <f t="shared" si="5"/>
        <v>24.76</v>
      </c>
      <c r="O27" s="34">
        <f t="shared" si="6"/>
        <v>1</v>
      </c>
      <c r="P27" s="35">
        <f t="shared" si="7"/>
        <v>24.76</v>
      </c>
      <c r="Q27" s="34">
        <f t="shared" si="8"/>
        <v>1</v>
      </c>
      <c r="R27" s="35">
        <f t="shared" si="9"/>
        <v>24.76</v>
      </c>
      <c r="S27" s="34">
        <f t="shared" si="10"/>
        <v>1</v>
      </c>
      <c r="T27" s="35">
        <f t="shared" si="11"/>
        <v>24.76</v>
      </c>
      <c r="U27" s="34">
        <f t="shared" si="12"/>
        <v>1</v>
      </c>
      <c r="V27" s="35">
        <f t="shared" si="13"/>
        <v>24.76</v>
      </c>
      <c r="W27" s="34">
        <f t="shared" si="14"/>
        <v>1</v>
      </c>
      <c r="X27" s="35">
        <f t="shared" si="15"/>
        <v>24.76</v>
      </c>
      <c r="Y27" s="34">
        <f t="shared" si="16"/>
        <v>1</v>
      </c>
      <c r="Z27" s="35">
        <f t="shared" si="17"/>
        <v>24.76</v>
      </c>
      <c r="AA27" s="34">
        <f t="shared" si="18"/>
        <v>1</v>
      </c>
      <c r="AB27" s="35">
        <f t="shared" si="19"/>
        <v>24.76</v>
      </c>
      <c r="AC27" s="34">
        <f t="shared" si="20"/>
        <v>1</v>
      </c>
      <c r="AD27" s="35">
        <f t="shared" si="21"/>
        <v>24.76</v>
      </c>
      <c r="AE27" s="34">
        <f t="shared" si="26"/>
        <v>1</v>
      </c>
      <c r="AF27" s="35">
        <f t="shared" si="27"/>
        <v>24.76</v>
      </c>
      <c r="AG27" s="19"/>
    </row>
    <row r="28" spans="2:33" ht="11.25" customHeight="1" x14ac:dyDescent="0.2">
      <c r="B28" s="28"/>
      <c r="C28" s="29" t="s">
        <v>59</v>
      </c>
      <c r="D28" s="30">
        <v>200</v>
      </c>
      <c r="E28" s="31" t="s">
        <v>45</v>
      </c>
      <c r="F28" s="32">
        <v>14.31</v>
      </c>
      <c r="G28" s="33">
        <f t="shared" si="0"/>
        <v>2862</v>
      </c>
      <c r="H28" s="33">
        <f t="shared" si="1"/>
        <v>2862</v>
      </c>
      <c r="I28" s="34">
        <v>13</v>
      </c>
      <c r="J28" s="35">
        <v>186.03</v>
      </c>
      <c r="K28" s="34">
        <f t="shared" si="24"/>
        <v>16.666666666666668</v>
      </c>
      <c r="L28" s="35">
        <v>243.27</v>
      </c>
      <c r="M28" s="34">
        <f t="shared" si="4"/>
        <v>16.666666666666668</v>
      </c>
      <c r="N28" s="35">
        <v>243.27</v>
      </c>
      <c r="O28" s="34">
        <f t="shared" si="6"/>
        <v>16.666666666666668</v>
      </c>
      <c r="P28" s="35">
        <v>243.27</v>
      </c>
      <c r="Q28" s="34">
        <f t="shared" si="8"/>
        <v>16.666666666666668</v>
      </c>
      <c r="R28" s="35">
        <v>243.27</v>
      </c>
      <c r="S28" s="34">
        <f t="shared" si="10"/>
        <v>16.666666666666668</v>
      </c>
      <c r="T28" s="35">
        <v>243.27</v>
      </c>
      <c r="U28" s="34">
        <f t="shared" si="12"/>
        <v>16.666666666666668</v>
      </c>
      <c r="V28" s="35">
        <v>243.27</v>
      </c>
      <c r="W28" s="34">
        <f t="shared" si="14"/>
        <v>16.666666666666668</v>
      </c>
      <c r="X28" s="35">
        <v>243.27</v>
      </c>
      <c r="Y28" s="34">
        <f t="shared" si="16"/>
        <v>16.666666666666668</v>
      </c>
      <c r="Z28" s="35">
        <v>243.27</v>
      </c>
      <c r="AA28" s="34">
        <f t="shared" si="18"/>
        <v>16.666666666666668</v>
      </c>
      <c r="AB28" s="35">
        <v>243.27</v>
      </c>
      <c r="AC28" s="34">
        <f t="shared" si="20"/>
        <v>16.666666666666668</v>
      </c>
      <c r="AD28" s="35">
        <v>243.27</v>
      </c>
      <c r="AE28" s="34">
        <f t="shared" si="26"/>
        <v>16.666666666666668</v>
      </c>
      <c r="AF28" s="35">
        <v>243.27</v>
      </c>
      <c r="AG28" s="19"/>
    </row>
    <row r="29" spans="2:33" ht="11.25" customHeight="1" x14ac:dyDescent="0.2">
      <c r="B29" s="28"/>
      <c r="C29" s="29" t="s">
        <v>60</v>
      </c>
      <c r="D29" s="30">
        <v>100</v>
      </c>
      <c r="E29" s="31" t="s">
        <v>45</v>
      </c>
      <c r="F29" s="32">
        <v>12.34</v>
      </c>
      <c r="G29" s="33">
        <f t="shared" si="0"/>
        <v>1234</v>
      </c>
      <c r="H29" s="33">
        <f t="shared" si="1"/>
        <v>1234.0000000000002</v>
      </c>
      <c r="I29" s="34">
        <v>12</v>
      </c>
      <c r="J29" s="35">
        <v>148.08000000000001</v>
      </c>
      <c r="K29" s="34">
        <f t="shared" si="24"/>
        <v>8.3333333333333339</v>
      </c>
      <c r="L29" s="35">
        <v>98.72</v>
      </c>
      <c r="M29" s="34">
        <f t="shared" si="4"/>
        <v>8.3333333333333339</v>
      </c>
      <c r="N29" s="35">
        <v>98.72</v>
      </c>
      <c r="O29" s="34">
        <f t="shared" si="6"/>
        <v>8.3333333333333339</v>
      </c>
      <c r="P29" s="35">
        <v>98.72</v>
      </c>
      <c r="Q29" s="34">
        <f t="shared" si="8"/>
        <v>8.3333333333333339</v>
      </c>
      <c r="R29" s="35">
        <v>98.72</v>
      </c>
      <c r="S29" s="34">
        <f t="shared" si="10"/>
        <v>8.3333333333333339</v>
      </c>
      <c r="T29" s="35">
        <v>98.72</v>
      </c>
      <c r="U29" s="34">
        <f t="shared" si="12"/>
        <v>8.3333333333333339</v>
      </c>
      <c r="V29" s="35">
        <v>98.72</v>
      </c>
      <c r="W29" s="34">
        <f t="shared" si="14"/>
        <v>8.3333333333333339</v>
      </c>
      <c r="X29" s="35">
        <v>98.72</v>
      </c>
      <c r="Y29" s="34">
        <f t="shared" si="16"/>
        <v>8.3333333333333339</v>
      </c>
      <c r="Z29" s="35">
        <v>98.72</v>
      </c>
      <c r="AA29" s="34">
        <f t="shared" si="18"/>
        <v>8.3333333333333339</v>
      </c>
      <c r="AB29" s="35">
        <v>98.72</v>
      </c>
      <c r="AC29" s="34">
        <f t="shared" si="20"/>
        <v>8.3333333333333339</v>
      </c>
      <c r="AD29" s="35">
        <v>98.72</v>
      </c>
      <c r="AE29" s="34">
        <f t="shared" si="26"/>
        <v>8.3333333333333339</v>
      </c>
      <c r="AF29" s="35">
        <v>98.72</v>
      </c>
      <c r="AG29" s="19"/>
    </row>
    <row r="30" spans="2:33" ht="11.25" customHeight="1" x14ac:dyDescent="0.2">
      <c r="B30" s="28"/>
      <c r="C30" s="29" t="s">
        <v>61</v>
      </c>
      <c r="D30" s="30">
        <v>20</v>
      </c>
      <c r="E30" s="31" t="s">
        <v>45</v>
      </c>
      <c r="F30" s="32">
        <v>30</v>
      </c>
      <c r="G30" s="33">
        <f t="shared" si="0"/>
        <v>600</v>
      </c>
      <c r="H30" s="33">
        <f t="shared" si="1"/>
        <v>600</v>
      </c>
      <c r="I30" s="34">
        <v>0</v>
      </c>
      <c r="J30" s="35">
        <v>0</v>
      </c>
      <c r="K30" s="34">
        <f t="shared" si="24"/>
        <v>1.6666666666666667</v>
      </c>
      <c r="L30" s="35">
        <v>60</v>
      </c>
      <c r="M30" s="34">
        <f t="shared" si="4"/>
        <v>1.6666666666666667</v>
      </c>
      <c r="N30" s="35">
        <v>60</v>
      </c>
      <c r="O30" s="34">
        <v>0</v>
      </c>
      <c r="P30" s="35">
        <v>0</v>
      </c>
      <c r="Q30" s="34">
        <f t="shared" si="8"/>
        <v>1.6666666666666667</v>
      </c>
      <c r="R30" s="35">
        <v>60</v>
      </c>
      <c r="S30" s="34">
        <f t="shared" si="10"/>
        <v>1.6666666666666667</v>
      </c>
      <c r="T30" s="35">
        <v>60</v>
      </c>
      <c r="U30" s="34">
        <f t="shared" si="12"/>
        <v>1.6666666666666667</v>
      </c>
      <c r="V30" s="35">
        <v>60</v>
      </c>
      <c r="W30" s="34">
        <f t="shared" si="14"/>
        <v>1.6666666666666667</v>
      </c>
      <c r="X30" s="35">
        <v>60</v>
      </c>
      <c r="Y30" s="34">
        <f t="shared" si="16"/>
        <v>1.6666666666666667</v>
      </c>
      <c r="Z30" s="35">
        <v>60</v>
      </c>
      <c r="AA30" s="34">
        <f t="shared" si="18"/>
        <v>1.6666666666666667</v>
      </c>
      <c r="AB30" s="35">
        <v>60</v>
      </c>
      <c r="AC30" s="34">
        <f t="shared" si="20"/>
        <v>1.6666666666666667</v>
      </c>
      <c r="AD30" s="35">
        <v>60</v>
      </c>
      <c r="AE30" s="34">
        <f t="shared" si="26"/>
        <v>1.6666666666666667</v>
      </c>
      <c r="AF30" s="35">
        <v>60</v>
      </c>
      <c r="AG30" s="19"/>
    </row>
    <row r="31" spans="2:33" ht="14.25" customHeight="1" x14ac:dyDescent="0.2">
      <c r="B31" s="28"/>
      <c r="C31" s="29" t="s">
        <v>62</v>
      </c>
      <c r="D31" s="30">
        <v>100</v>
      </c>
      <c r="E31" s="31" t="s">
        <v>39</v>
      </c>
      <c r="F31" s="32">
        <v>18.73</v>
      </c>
      <c r="G31" s="33">
        <f t="shared" si="0"/>
        <v>1873</v>
      </c>
      <c r="H31" s="33">
        <f t="shared" si="1"/>
        <v>1872.9999999999998</v>
      </c>
      <c r="I31" s="34">
        <v>12</v>
      </c>
      <c r="J31" s="35">
        <v>224.76</v>
      </c>
      <c r="K31" s="34">
        <f t="shared" si="24"/>
        <v>8.3333333333333339</v>
      </c>
      <c r="L31" s="35">
        <v>149.84</v>
      </c>
      <c r="M31" s="34">
        <f t="shared" si="4"/>
        <v>8.3333333333333339</v>
      </c>
      <c r="N31" s="35">
        <v>149.84</v>
      </c>
      <c r="O31" s="34">
        <f t="shared" si="6"/>
        <v>8.3333333333333339</v>
      </c>
      <c r="P31" s="35">
        <v>149.84</v>
      </c>
      <c r="Q31" s="34">
        <f t="shared" si="8"/>
        <v>8.3333333333333339</v>
      </c>
      <c r="R31" s="35">
        <v>149.84</v>
      </c>
      <c r="S31" s="34">
        <f t="shared" si="10"/>
        <v>8.3333333333333339</v>
      </c>
      <c r="T31" s="35">
        <v>149.84</v>
      </c>
      <c r="U31" s="34">
        <f t="shared" si="12"/>
        <v>8.3333333333333339</v>
      </c>
      <c r="V31" s="35">
        <v>149.84</v>
      </c>
      <c r="W31" s="34">
        <f t="shared" si="14"/>
        <v>8.3333333333333339</v>
      </c>
      <c r="X31" s="35">
        <v>149.84</v>
      </c>
      <c r="Y31" s="34">
        <f t="shared" si="16"/>
        <v>8.3333333333333339</v>
      </c>
      <c r="Z31" s="35">
        <v>149.84</v>
      </c>
      <c r="AA31" s="34">
        <f t="shared" si="18"/>
        <v>8.3333333333333339</v>
      </c>
      <c r="AB31" s="35">
        <v>149.84</v>
      </c>
      <c r="AC31" s="34">
        <f t="shared" si="20"/>
        <v>8.3333333333333339</v>
      </c>
      <c r="AD31" s="35">
        <v>149.84</v>
      </c>
      <c r="AE31" s="34">
        <f t="shared" si="26"/>
        <v>8.3333333333333339</v>
      </c>
      <c r="AF31" s="35">
        <v>149.84</v>
      </c>
      <c r="AG31" s="19"/>
    </row>
    <row r="32" spans="2:33" ht="12.75" customHeight="1" x14ac:dyDescent="0.2">
      <c r="B32" s="28"/>
      <c r="C32" s="29" t="s">
        <v>63</v>
      </c>
      <c r="D32" s="30">
        <v>100</v>
      </c>
      <c r="E32" s="31" t="s">
        <v>39</v>
      </c>
      <c r="F32" s="32">
        <v>11.37</v>
      </c>
      <c r="G32" s="33">
        <f t="shared" si="0"/>
        <v>1137</v>
      </c>
      <c r="H32" s="33">
        <f t="shared" si="1"/>
        <v>1137</v>
      </c>
      <c r="I32" s="34">
        <v>12</v>
      </c>
      <c r="J32" s="35">
        <v>136.44</v>
      </c>
      <c r="K32" s="34">
        <f t="shared" si="24"/>
        <v>8.3333333333333339</v>
      </c>
      <c r="L32" s="35">
        <v>90.96</v>
      </c>
      <c r="M32" s="34">
        <f t="shared" si="4"/>
        <v>8.3333333333333339</v>
      </c>
      <c r="N32" s="35">
        <v>90.96</v>
      </c>
      <c r="O32" s="34">
        <f t="shared" si="6"/>
        <v>8.3333333333333339</v>
      </c>
      <c r="P32" s="35">
        <v>90.96</v>
      </c>
      <c r="Q32" s="34">
        <f t="shared" si="8"/>
        <v>8.3333333333333339</v>
      </c>
      <c r="R32" s="35">
        <v>90.96</v>
      </c>
      <c r="S32" s="34">
        <f t="shared" si="10"/>
        <v>8.3333333333333339</v>
      </c>
      <c r="T32" s="35">
        <v>90.96</v>
      </c>
      <c r="U32" s="34">
        <f t="shared" si="12"/>
        <v>8.3333333333333339</v>
      </c>
      <c r="V32" s="35">
        <v>90.96</v>
      </c>
      <c r="W32" s="34">
        <f t="shared" si="14"/>
        <v>8.3333333333333339</v>
      </c>
      <c r="X32" s="35">
        <v>90.96</v>
      </c>
      <c r="Y32" s="34">
        <f t="shared" si="16"/>
        <v>8.3333333333333339</v>
      </c>
      <c r="Z32" s="35">
        <v>90.96</v>
      </c>
      <c r="AA32" s="34">
        <f t="shared" si="18"/>
        <v>8.3333333333333339</v>
      </c>
      <c r="AB32" s="35">
        <v>90.96</v>
      </c>
      <c r="AC32" s="34">
        <f t="shared" si="20"/>
        <v>8.3333333333333339</v>
      </c>
      <c r="AD32" s="35">
        <v>90.96</v>
      </c>
      <c r="AE32" s="34">
        <f t="shared" si="26"/>
        <v>8.3333333333333339</v>
      </c>
      <c r="AF32" s="35">
        <v>90.96</v>
      </c>
      <c r="AG32" s="19"/>
    </row>
    <row r="33" spans="2:34" ht="12.75" customHeight="1" x14ac:dyDescent="0.2">
      <c r="B33" s="28"/>
      <c r="C33" s="29" t="s">
        <v>64</v>
      </c>
      <c r="D33" s="30">
        <v>40</v>
      </c>
      <c r="E33" s="31" t="s">
        <v>39</v>
      </c>
      <c r="F33" s="32">
        <v>6.97</v>
      </c>
      <c r="G33" s="33">
        <f t="shared" si="0"/>
        <v>278.8</v>
      </c>
      <c r="H33" s="33">
        <f t="shared" si="1"/>
        <v>278.80000000000007</v>
      </c>
      <c r="I33" s="34">
        <f t="shared" si="25"/>
        <v>3.3333333333333335</v>
      </c>
      <c r="J33" s="35">
        <f t="shared" si="2"/>
        <v>23.233333333333334</v>
      </c>
      <c r="K33" s="34">
        <f t="shared" si="24"/>
        <v>3.3333333333333335</v>
      </c>
      <c r="L33" s="35">
        <f t="shared" si="3"/>
        <v>23.233333333333334</v>
      </c>
      <c r="M33" s="34">
        <f t="shared" si="4"/>
        <v>3.3333333333333335</v>
      </c>
      <c r="N33" s="35">
        <f t="shared" si="5"/>
        <v>23.233333333333334</v>
      </c>
      <c r="O33" s="34">
        <f t="shared" si="6"/>
        <v>3.3333333333333335</v>
      </c>
      <c r="P33" s="35">
        <f t="shared" si="7"/>
        <v>23.233333333333334</v>
      </c>
      <c r="Q33" s="34">
        <f t="shared" si="8"/>
        <v>3.3333333333333335</v>
      </c>
      <c r="R33" s="35">
        <f t="shared" si="9"/>
        <v>23.233333333333334</v>
      </c>
      <c r="S33" s="34">
        <f t="shared" si="10"/>
        <v>3.3333333333333335</v>
      </c>
      <c r="T33" s="35">
        <f t="shared" si="11"/>
        <v>23.233333333333334</v>
      </c>
      <c r="U33" s="34">
        <f t="shared" si="12"/>
        <v>3.3333333333333335</v>
      </c>
      <c r="V33" s="35">
        <f t="shared" si="13"/>
        <v>23.233333333333334</v>
      </c>
      <c r="W33" s="34">
        <f t="shared" si="14"/>
        <v>3.3333333333333335</v>
      </c>
      <c r="X33" s="35">
        <f t="shared" si="15"/>
        <v>23.233333333333334</v>
      </c>
      <c r="Y33" s="34">
        <f t="shared" si="16"/>
        <v>3.3333333333333335</v>
      </c>
      <c r="Z33" s="35">
        <f t="shared" si="17"/>
        <v>23.233333333333334</v>
      </c>
      <c r="AA33" s="34">
        <f t="shared" si="18"/>
        <v>3.3333333333333335</v>
      </c>
      <c r="AB33" s="35">
        <f t="shared" si="19"/>
        <v>23.233333333333334</v>
      </c>
      <c r="AC33" s="34">
        <f t="shared" si="20"/>
        <v>3.3333333333333335</v>
      </c>
      <c r="AD33" s="35">
        <f t="shared" si="21"/>
        <v>23.233333333333334</v>
      </c>
      <c r="AE33" s="34">
        <f t="shared" si="26"/>
        <v>3.3333333333333335</v>
      </c>
      <c r="AF33" s="35">
        <f t="shared" si="27"/>
        <v>23.233333333333334</v>
      </c>
      <c r="AG33" s="19"/>
    </row>
    <row r="34" spans="2:34" ht="12.75" customHeight="1" x14ac:dyDescent="0.2">
      <c r="B34" s="28"/>
      <c r="C34" s="29" t="s">
        <v>65</v>
      </c>
      <c r="D34" s="30">
        <v>50</v>
      </c>
      <c r="E34" s="31" t="s">
        <v>39</v>
      </c>
      <c r="F34" s="32">
        <v>24</v>
      </c>
      <c r="G34" s="33">
        <f t="shared" si="0"/>
        <v>1200</v>
      </c>
      <c r="H34" s="33">
        <f t="shared" si="1"/>
        <v>1200</v>
      </c>
      <c r="I34" s="34">
        <f t="shared" si="25"/>
        <v>4.166666666666667</v>
      </c>
      <c r="J34" s="35">
        <f t="shared" si="2"/>
        <v>100</v>
      </c>
      <c r="K34" s="34">
        <f t="shared" si="24"/>
        <v>4.166666666666667</v>
      </c>
      <c r="L34" s="35">
        <f t="shared" si="3"/>
        <v>100</v>
      </c>
      <c r="M34" s="34">
        <f t="shared" si="4"/>
        <v>4.166666666666667</v>
      </c>
      <c r="N34" s="35">
        <f t="shared" si="5"/>
        <v>100</v>
      </c>
      <c r="O34" s="34">
        <f t="shared" si="6"/>
        <v>4.166666666666667</v>
      </c>
      <c r="P34" s="35">
        <f t="shared" si="7"/>
        <v>100</v>
      </c>
      <c r="Q34" s="34">
        <f t="shared" si="8"/>
        <v>4.166666666666667</v>
      </c>
      <c r="R34" s="35">
        <f t="shared" si="9"/>
        <v>100</v>
      </c>
      <c r="S34" s="34">
        <f t="shared" si="10"/>
        <v>4.166666666666667</v>
      </c>
      <c r="T34" s="35">
        <f t="shared" si="11"/>
        <v>100</v>
      </c>
      <c r="U34" s="34">
        <f t="shared" si="12"/>
        <v>4.166666666666667</v>
      </c>
      <c r="V34" s="35">
        <f t="shared" si="13"/>
        <v>100</v>
      </c>
      <c r="W34" s="34">
        <f t="shared" si="14"/>
        <v>4.166666666666667</v>
      </c>
      <c r="X34" s="35">
        <f t="shared" si="15"/>
        <v>100</v>
      </c>
      <c r="Y34" s="34">
        <f t="shared" si="16"/>
        <v>4.166666666666667</v>
      </c>
      <c r="Z34" s="35">
        <f t="shared" si="17"/>
        <v>100</v>
      </c>
      <c r="AA34" s="34">
        <f t="shared" si="18"/>
        <v>4.166666666666667</v>
      </c>
      <c r="AB34" s="35">
        <f t="shared" si="19"/>
        <v>100</v>
      </c>
      <c r="AC34" s="34">
        <f t="shared" si="20"/>
        <v>4.166666666666667</v>
      </c>
      <c r="AD34" s="35">
        <f t="shared" si="21"/>
        <v>100</v>
      </c>
      <c r="AE34" s="34">
        <f t="shared" si="26"/>
        <v>4.166666666666667</v>
      </c>
      <c r="AF34" s="35">
        <f t="shared" si="27"/>
        <v>100</v>
      </c>
      <c r="AG34" s="38"/>
      <c r="AH34" s="19"/>
    </row>
    <row r="35" spans="2:34" ht="12.75" customHeight="1" x14ac:dyDescent="0.2">
      <c r="B35" s="28"/>
      <c r="C35" s="29" t="s">
        <v>66</v>
      </c>
      <c r="D35" s="30">
        <v>10</v>
      </c>
      <c r="E35" s="31" t="s">
        <v>39</v>
      </c>
      <c r="F35" s="32">
        <v>100.17</v>
      </c>
      <c r="G35" s="33">
        <f t="shared" si="0"/>
        <v>1001.7</v>
      </c>
      <c r="H35" s="33">
        <f t="shared" si="1"/>
        <v>1001.6999999999998</v>
      </c>
      <c r="I35" s="34">
        <v>0</v>
      </c>
      <c r="J35" s="35">
        <v>0</v>
      </c>
      <c r="K35" s="34">
        <f t="shared" si="24"/>
        <v>0.83333333333333337</v>
      </c>
      <c r="L35" s="35">
        <v>100.17</v>
      </c>
      <c r="M35" s="34">
        <v>0</v>
      </c>
      <c r="N35" s="35">
        <v>0</v>
      </c>
      <c r="O35" s="34">
        <f t="shared" si="6"/>
        <v>0.83333333333333337</v>
      </c>
      <c r="P35" s="35">
        <v>100.17</v>
      </c>
      <c r="Q35" s="34">
        <f t="shared" si="8"/>
        <v>0.83333333333333337</v>
      </c>
      <c r="R35" s="35">
        <v>100.17</v>
      </c>
      <c r="S35" s="34">
        <f t="shared" si="10"/>
        <v>0.83333333333333337</v>
      </c>
      <c r="T35" s="35">
        <v>100.17</v>
      </c>
      <c r="U35" s="34">
        <f t="shared" si="12"/>
        <v>0.83333333333333337</v>
      </c>
      <c r="V35" s="35">
        <v>100.17</v>
      </c>
      <c r="W35" s="34">
        <f t="shared" si="14"/>
        <v>0.83333333333333337</v>
      </c>
      <c r="X35" s="35">
        <v>100.17</v>
      </c>
      <c r="Y35" s="34">
        <f t="shared" si="16"/>
        <v>0.83333333333333337</v>
      </c>
      <c r="Z35" s="35">
        <v>100.17</v>
      </c>
      <c r="AA35" s="34">
        <f t="shared" si="18"/>
        <v>0.83333333333333337</v>
      </c>
      <c r="AB35" s="35">
        <v>100.17</v>
      </c>
      <c r="AC35" s="34">
        <f t="shared" si="20"/>
        <v>0.83333333333333337</v>
      </c>
      <c r="AD35" s="35">
        <v>100.17</v>
      </c>
      <c r="AE35" s="34">
        <f t="shared" si="26"/>
        <v>0.83333333333333337</v>
      </c>
      <c r="AF35" s="35">
        <v>100.17</v>
      </c>
      <c r="AG35" s="38"/>
      <c r="AH35" s="19"/>
    </row>
    <row r="36" spans="2:34" ht="23.25" customHeight="1" x14ac:dyDescent="0.2">
      <c r="B36" s="28"/>
      <c r="C36" s="29" t="s">
        <v>67</v>
      </c>
      <c r="D36" s="30">
        <v>2</v>
      </c>
      <c r="E36" s="31" t="s">
        <v>39</v>
      </c>
      <c r="F36" s="32">
        <v>915</v>
      </c>
      <c r="G36" s="33">
        <f t="shared" si="0"/>
        <v>1830</v>
      </c>
      <c r="H36" s="33">
        <f t="shared" si="1"/>
        <v>1830</v>
      </c>
      <c r="I36" s="34">
        <f t="shared" si="25"/>
        <v>0.16666666666666666</v>
      </c>
      <c r="J36" s="35">
        <v>0</v>
      </c>
      <c r="K36" s="34">
        <v>0</v>
      </c>
      <c r="L36" s="35">
        <v>0</v>
      </c>
      <c r="M36" s="34">
        <f t="shared" si="4"/>
        <v>0.16666666666666666</v>
      </c>
      <c r="N36" s="35">
        <v>0</v>
      </c>
      <c r="O36" s="34">
        <v>1</v>
      </c>
      <c r="P36" s="35">
        <v>915</v>
      </c>
      <c r="Q36" s="34">
        <f t="shared" si="8"/>
        <v>0.16666666666666666</v>
      </c>
      <c r="R36" s="35">
        <v>0</v>
      </c>
      <c r="S36" s="34">
        <f t="shared" si="10"/>
        <v>0.16666666666666666</v>
      </c>
      <c r="T36" s="35">
        <v>0</v>
      </c>
      <c r="U36" s="34">
        <v>0</v>
      </c>
      <c r="V36" s="35">
        <v>0</v>
      </c>
      <c r="W36" s="34">
        <f t="shared" si="14"/>
        <v>0.16666666666666666</v>
      </c>
      <c r="X36" s="35">
        <v>0</v>
      </c>
      <c r="Y36" s="34">
        <v>1</v>
      </c>
      <c r="Z36" s="35">
        <v>915</v>
      </c>
      <c r="AA36" s="34">
        <f t="shared" si="18"/>
        <v>0.16666666666666666</v>
      </c>
      <c r="AB36" s="35">
        <v>0</v>
      </c>
      <c r="AC36" s="34">
        <f t="shared" si="20"/>
        <v>0.16666666666666666</v>
      </c>
      <c r="AD36" s="35">
        <v>0</v>
      </c>
      <c r="AE36" s="34">
        <f t="shared" si="26"/>
        <v>0.16666666666666666</v>
      </c>
      <c r="AF36" s="35">
        <v>0</v>
      </c>
      <c r="AG36" s="38"/>
      <c r="AH36" s="19"/>
    </row>
    <row r="37" spans="2:34" ht="29.25" customHeight="1" x14ac:dyDescent="0.2">
      <c r="B37" s="28"/>
      <c r="C37" s="29" t="s">
        <v>68</v>
      </c>
      <c r="D37" s="30">
        <v>30</v>
      </c>
      <c r="E37" s="31" t="s">
        <v>39</v>
      </c>
      <c r="F37" s="32">
        <v>275</v>
      </c>
      <c r="G37" s="33">
        <f t="shared" si="0"/>
        <v>8250</v>
      </c>
      <c r="H37" s="33">
        <f t="shared" si="1"/>
        <v>8250</v>
      </c>
      <c r="I37" s="34">
        <v>0</v>
      </c>
      <c r="J37" s="35">
        <v>0</v>
      </c>
      <c r="K37" s="34">
        <v>0</v>
      </c>
      <c r="L37" s="35">
        <v>0</v>
      </c>
      <c r="M37" s="34">
        <f t="shared" si="4"/>
        <v>2.5</v>
      </c>
      <c r="N37" s="35">
        <v>825</v>
      </c>
      <c r="O37" s="34">
        <f t="shared" si="6"/>
        <v>2.5</v>
      </c>
      <c r="P37" s="35">
        <v>825</v>
      </c>
      <c r="Q37" s="34">
        <f t="shared" si="8"/>
        <v>2.5</v>
      </c>
      <c r="R37" s="35">
        <v>825</v>
      </c>
      <c r="S37" s="34">
        <f t="shared" si="10"/>
        <v>2.5</v>
      </c>
      <c r="T37" s="35">
        <v>825</v>
      </c>
      <c r="U37" s="34">
        <f t="shared" si="12"/>
        <v>2.5</v>
      </c>
      <c r="V37" s="35">
        <v>825</v>
      </c>
      <c r="W37" s="34">
        <f t="shared" si="14"/>
        <v>2.5</v>
      </c>
      <c r="X37" s="35">
        <v>825</v>
      </c>
      <c r="Y37" s="34">
        <f t="shared" si="16"/>
        <v>2.5</v>
      </c>
      <c r="Z37" s="35">
        <v>825</v>
      </c>
      <c r="AA37" s="34">
        <f t="shared" si="18"/>
        <v>2.5</v>
      </c>
      <c r="AB37" s="35">
        <v>825</v>
      </c>
      <c r="AC37" s="34">
        <f t="shared" si="20"/>
        <v>2.5</v>
      </c>
      <c r="AD37" s="35">
        <v>825</v>
      </c>
      <c r="AE37" s="34">
        <f t="shared" si="26"/>
        <v>2.5</v>
      </c>
      <c r="AF37" s="35">
        <v>825</v>
      </c>
      <c r="AG37" s="38"/>
      <c r="AH37" s="19"/>
    </row>
    <row r="38" spans="2:34" ht="12.75" customHeight="1" x14ac:dyDescent="0.2">
      <c r="B38" s="28"/>
      <c r="C38" s="29" t="s">
        <v>69</v>
      </c>
      <c r="D38" s="30">
        <v>50</v>
      </c>
      <c r="E38" s="31" t="s">
        <v>70</v>
      </c>
      <c r="F38" s="32">
        <v>141.09</v>
      </c>
      <c r="G38" s="33">
        <f t="shared" si="0"/>
        <v>7054.5</v>
      </c>
      <c r="H38" s="33">
        <f t="shared" si="1"/>
        <v>7054.4999999999991</v>
      </c>
      <c r="I38" s="34">
        <v>6</v>
      </c>
      <c r="J38" s="35">
        <v>846.54</v>
      </c>
      <c r="K38" s="34">
        <f t="shared" si="24"/>
        <v>4.166666666666667</v>
      </c>
      <c r="L38" s="35">
        <v>564.36</v>
      </c>
      <c r="M38" s="34">
        <f t="shared" si="4"/>
        <v>4.166666666666667</v>
      </c>
      <c r="N38" s="35">
        <v>564.36</v>
      </c>
      <c r="O38" s="34">
        <f t="shared" si="6"/>
        <v>4.166666666666667</v>
      </c>
      <c r="P38" s="35">
        <v>564.36</v>
      </c>
      <c r="Q38" s="34">
        <f t="shared" si="8"/>
        <v>4.166666666666667</v>
      </c>
      <c r="R38" s="35">
        <v>564.36</v>
      </c>
      <c r="S38" s="34">
        <f t="shared" si="10"/>
        <v>4.166666666666667</v>
      </c>
      <c r="T38" s="35">
        <v>564.36</v>
      </c>
      <c r="U38" s="34">
        <f t="shared" si="12"/>
        <v>4.166666666666667</v>
      </c>
      <c r="V38" s="35">
        <v>564.36</v>
      </c>
      <c r="W38" s="34">
        <f t="shared" si="14"/>
        <v>4.166666666666667</v>
      </c>
      <c r="X38" s="35">
        <v>564.36</v>
      </c>
      <c r="Y38" s="34">
        <f t="shared" si="16"/>
        <v>4.166666666666667</v>
      </c>
      <c r="Z38" s="35">
        <v>564.36</v>
      </c>
      <c r="AA38" s="34">
        <f t="shared" si="18"/>
        <v>4.166666666666667</v>
      </c>
      <c r="AB38" s="35">
        <v>564.36</v>
      </c>
      <c r="AC38" s="34">
        <f t="shared" si="20"/>
        <v>4.166666666666667</v>
      </c>
      <c r="AD38" s="35">
        <v>564.36</v>
      </c>
      <c r="AE38" s="34">
        <f t="shared" si="26"/>
        <v>4.166666666666667</v>
      </c>
      <c r="AF38" s="35">
        <v>564.36</v>
      </c>
      <c r="AG38" s="38"/>
      <c r="AH38" s="19"/>
    </row>
    <row r="39" spans="2:34" ht="24" customHeight="1" x14ac:dyDescent="0.2">
      <c r="B39" s="28"/>
      <c r="C39" s="29" t="s">
        <v>71</v>
      </c>
      <c r="D39" s="30">
        <v>5</v>
      </c>
      <c r="E39" s="31" t="s">
        <v>70</v>
      </c>
      <c r="F39" s="32">
        <v>173.31</v>
      </c>
      <c r="G39" s="33">
        <f t="shared" si="0"/>
        <v>866.55</v>
      </c>
      <c r="H39" s="33">
        <f t="shared" si="1"/>
        <v>866.55</v>
      </c>
      <c r="I39" s="34">
        <f t="shared" si="25"/>
        <v>0.41666666666666669</v>
      </c>
      <c r="J39" s="35">
        <v>0</v>
      </c>
      <c r="K39" s="34">
        <v>2</v>
      </c>
      <c r="L39" s="35">
        <v>346.62</v>
      </c>
      <c r="M39" s="34">
        <f t="shared" si="4"/>
        <v>0.41666666666666669</v>
      </c>
      <c r="N39" s="35">
        <v>0</v>
      </c>
      <c r="O39" s="34">
        <f t="shared" si="6"/>
        <v>0.41666666666666669</v>
      </c>
      <c r="P39" s="35">
        <v>0</v>
      </c>
      <c r="Q39" s="34">
        <f t="shared" si="8"/>
        <v>0.41666666666666669</v>
      </c>
      <c r="R39" s="35">
        <v>0</v>
      </c>
      <c r="S39" s="34">
        <f t="shared" si="10"/>
        <v>0.41666666666666669</v>
      </c>
      <c r="T39" s="35">
        <v>0</v>
      </c>
      <c r="U39" s="34">
        <v>3</v>
      </c>
      <c r="V39" s="35">
        <v>519.92999999999995</v>
      </c>
      <c r="W39" s="34">
        <f t="shared" si="14"/>
        <v>0.41666666666666669</v>
      </c>
      <c r="X39" s="35">
        <v>0</v>
      </c>
      <c r="Y39" s="34">
        <f t="shared" si="16"/>
        <v>0.41666666666666669</v>
      </c>
      <c r="Z39" s="35">
        <v>0</v>
      </c>
      <c r="AA39" s="34">
        <f t="shared" si="18"/>
        <v>0.41666666666666669</v>
      </c>
      <c r="AB39" s="35">
        <v>0</v>
      </c>
      <c r="AC39" s="34">
        <f t="shared" si="20"/>
        <v>0.41666666666666669</v>
      </c>
      <c r="AD39" s="35">
        <v>0</v>
      </c>
      <c r="AE39" s="34">
        <f t="shared" si="26"/>
        <v>0.41666666666666669</v>
      </c>
      <c r="AF39" s="35">
        <v>0</v>
      </c>
      <c r="AG39" s="38"/>
      <c r="AH39" s="19"/>
    </row>
    <row r="40" spans="2:34" ht="13.5" customHeight="1" x14ac:dyDescent="0.2">
      <c r="B40" s="28"/>
      <c r="C40" s="29" t="s">
        <v>72</v>
      </c>
      <c r="D40" s="30">
        <v>30</v>
      </c>
      <c r="E40" s="31" t="s">
        <v>70</v>
      </c>
      <c r="F40" s="32">
        <v>219</v>
      </c>
      <c r="G40" s="33">
        <f t="shared" si="0"/>
        <v>6570</v>
      </c>
      <c r="H40" s="33">
        <f t="shared" si="1"/>
        <v>6570</v>
      </c>
      <c r="I40" s="34">
        <v>0</v>
      </c>
      <c r="J40" s="35">
        <v>0</v>
      </c>
      <c r="K40" s="34">
        <v>1</v>
      </c>
      <c r="L40" s="35">
        <v>219</v>
      </c>
      <c r="M40" s="34">
        <v>2</v>
      </c>
      <c r="N40" s="35">
        <v>438</v>
      </c>
      <c r="O40" s="34">
        <f>D40/12</f>
        <v>2.5</v>
      </c>
      <c r="P40" s="35">
        <v>657</v>
      </c>
      <c r="Q40" s="34">
        <f t="shared" si="8"/>
        <v>2.5</v>
      </c>
      <c r="R40" s="35">
        <v>657</v>
      </c>
      <c r="S40" s="34">
        <f t="shared" si="10"/>
        <v>2.5</v>
      </c>
      <c r="T40" s="35">
        <v>657</v>
      </c>
      <c r="U40" s="34">
        <f t="shared" si="12"/>
        <v>2.5</v>
      </c>
      <c r="V40" s="35">
        <v>657</v>
      </c>
      <c r="W40" s="34">
        <f t="shared" si="14"/>
        <v>2.5</v>
      </c>
      <c r="X40" s="35">
        <v>657</v>
      </c>
      <c r="Y40" s="34">
        <f t="shared" si="16"/>
        <v>2.5</v>
      </c>
      <c r="Z40" s="35">
        <v>657</v>
      </c>
      <c r="AA40" s="34">
        <f t="shared" si="18"/>
        <v>2.5</v>
      </c>
      <c r="AB40" s="35">
        <v>657</v>
      </c>
      <c r="AC40" s="34">
        <f t="shared" si="20"/>
        <v>2.5</v>
      </c>
      <c r="AD40" s="35">
        <v>657</v>
      </c>
      <c r="AE40" s="34">
        <f t="shared" si="26"/>
        <v>2.5</v>
      </c>
      <c r="AF40" s="35">
        <v>657</v>
      </c>
      <c r="AG40" s="38"/>
      <c r="AH40" s="19"/>
    </row>
    <row r="41" spans="2:34" ht="13.5" customHeight="1" x14ac:dyDescent="0.2">
      <c r="B41" s="28"/>
      <c r="C41" s="29" t="s">
        <v>73</v>
      </c>
      <c r="D41" s="30">
        <v>10</v>
      </c>
      <c r="E41" s="31" t="s">
        <v>39</v>
      </c>
      <c r="F41" s="32">
        <v>699</v>
      </c>
      <c r="G41" s="33">
        <f t="shared" si="0"/>
        <v>6990</v>
      </c>
      <c r="H41" s="33">
        <f t="shared" si="1"/>
        <v>6990</v>
      </c>
      <c r="I41" s="34">
        <v>0</v>
      </c>
      <c r="J41" s="35">
        <v>0</v>
      </c>
      <c r="K41" s="34">
        <f t="shared" si="24"/>
        <v>0.83333333333333337</v>
      </c>
      <c r="L41" s="35">
        <v>699</v>
      </c>
      <c r="M41" s="34">
        <f t="shared" si="4"/>
        <v>0.83333333333333337</v>
      </c>
      <c r="N41" s="35">
        <v>699</v>
      </c>
      <c r="O41" s="34">
        <v>0</v>
      </c>
      <c r="P41" s="35">
        <v>0</v>
      </c>
      <c r="Q41" s="34">
        <f t="shared" si="8"/>
        <v>0.83333333333333337</v>
      </c>
      <c r="R41" s="35">
        <v>699</v>
      </c>
      <c r="S41" s="34">
        <f t="shared" si="10"/>
        <v>0.83333333333333337</v>
      </c>
      <c r="T41" s="35">
        <v>699</v>
      </c>
      <c r="U41" s="34">
        <f t="shared" si="12"/>
        <v>0.83333333333333337</v>
      </c>
      <c r="V41" s="35">
        <v>699</v>
      </c>
      <c r="W41" s="34">
        <f t="shared" si="14"/>
        <v>0.83333333333333337</v>
      </c>
      <c r="X41" s="35">
        <v>699</v>
      </c>
      <c r="Y41" s="34">
        <f t="shared" si="16"/>
        <v>0.83333333333333337</v>
      </c>
      <c r="Z41" s="35">
        <v>699</v>
      </c>
      <c r="AA41" s="34">
        <f t="shared" si="18"/>
        <v>0.83333333333333337</v>
      </c>
      <c r="AB41" s="35">
        <v>699</v>
      </c>
      <c r="AC41" s="34">
        <f t="shared" si="20"/>
        <v>0.83333333333333337</v>
      </c>
      <c r="AD41" s="35">
        <v>699</v>
      </c>
      <c r="AE41" s="34">
        <f t="shared" si="26"/>
        <v>0.83333333333333337</v>
      </c>
      <c r="AF41" s="35">
        <v>699</v>
      </c>
      <c r="AG41" s="38"/>
      <c r="AH41" s="19"/>
    </row>
    <row r="42" spans="2:34" ht="13.5" customHeight="1" x14ac:dyDescent="0.2">
      <c r="B42" s="28"/>
      <c r="C42" s="29" t="s">
        <v>74</v>
      </c>
      <c r="D42" s="30">
        <v>5</v>
      </c>
      <c r="E42" s="31" t="s">
        <v>45</v>
      </c>
      <c r="F42" s="32">
        <v>57.9</v>
      </c>
      <c r="G42" s="33">
        <f t="shared" si="0"/>
        <v>289.5</v>
      </c>
      <c r="H42" s="33">
        <f t="shared" si="1"/>
        <v>289.5</v>
      </c>
      <c r="I42" s="34">
        <f t="shared" si="25"/>
        <v>0.41666666666666669</v>
      </c>
      <c r="J42" s="35">
        <v>0</v>
      </c>
      <c r="K42" s="34">
        <v>1</v>
      </c>
      <c r="L42" s="35">
        <v>57.9</v>
      </c>
      <c r="M42" s="34">
        <f t="shared" si="4"/>
        <v>0.41666666666666669</v>
      </c>
      <c r="N42" s="35">
        <v>0</v>
      </c>
      <c r="O42" s="34">
        <f t="shared" si="6"/>
        <v>0.41666666666666669</v>
      </c>
      <c r="P42" s="35">
        <v>0</v>
      </c>
      <c r="Q42" s="34">
        <v>1</v>
      </c>
      <c r="R42" s="35">
        <v>57.9</v>
      </c>
      <c r="S42" s="34">
        <f t="shared" si="10"/>
        <v>0.41666666666666669</v>
      </c>
      <c r="T42" s="35">
        <v>0</v>
      </c>
      <c r="U42" s="34">
        <v>1</v>
      </c>
      <c r="V42" s="35">
        <v>57.9</v>
      </c>
      <c r="W42" s="34">
        <f t="shared" si="14"/>
        <v>0.41666666666666669</v>
      </c>
      <c r="X42" s="35">
        <v>0</v>
      </c>
      <c r="Y42" s="34">
        <v>1</v>
      </c>
      <c r="Z42" s="35">
        <v>57.9</v>
      </c>
      <c r="AA42" s="34">
        <f t="shared" si="18"/>
        <v>0.41666666666666669</v>
      </c>
      <c r="AB42" s="35">
        <v>0</v>
      </c>
      <c r="AC42" s="34">
        <v>1</v>
      </c>
      <c r="AD42" s="35">
        <v>57.9</v>
      </c>
      <c r="AE42" s="34">
        <f t="shared" si="26"/>
        <v>0.41666666666666669</v>
      </c>
      <c r="AF42" s="35">
        <v>0</v>
      </c>
      <c r="AG42" s="38"/>
      <c r="AH42" s="19"/>
    </row>
    <row r="43" spans="2:34" ht="13.5" customHeight="1" x14ac:dyDescent="0.2">
      <c r="B43" s="28"/>
      <c r="C43" s="29" t="s">
        <v>75</v>
      </c>
      <c r="D43" s="30">
        <v>90</v>
      </c>
      <c r="E43" s="31" t="s">
        <v>45</v>
      </c>
      <c r="F43" s="32">
        <v>18.7</v>
      </c>
      <c r="G43" s="33">
        <f t="shared" si="0"/>
        <v>1683</v>
      </c>
      <c r="H43" s="33">
        <f t="shared" si="1"/>
        <v>1682.9999999999998</v>
      </c>
      <c r="I43" s="34">
        <v>2</v>
      </c>
      <c r="J43" s="35">
        <v>37.4</v>
      </c>
      <c r="K43" s="34">
        <f t="shared" si="24"/>
        <v>7.5</v>
      </c>
      <c r="L43" s="35">
        <v>149.6</v>
      </c>
      <c r="M43" s="34">
        <f t="shared" si="4"/>
        <v>7.5</v>
      </c>
      <c r="N43" s="35">
        <v>149.6</v>
      </c>
      <c r="O43" s="34">
        <f t="shared" si="6"/>
        <v>7.5</v>
      </c>
      <c r="P43" s="35">
        <v>149.6</v>
      </c>
      <c r="Q43" s="34">
        <f t="shared" si="8"/>
        <v>7.5</v>
      </c>
      <c r="R43" s="35">
        <v>149.6</v>
      </c>
      <c r="S43" s="34">
        <f t="shared" si="10"/>
        <v>7.5</v>
      </c>
      <c r="T43" s="35">
        <v>149.6</v>
      </c>
      <c r="U43" s="34">
        <f t="shared" si="12"/>
        <v>7.5</v>
      </c>
      <c r="V43" s="35">
        <v>149.6</v>
      </c>
      <c r="W43" s="34">
        <f t="shared" si="14"/>
        <v>7.5</v>
      </c>
      <c r="X43" s="35">
        <v>149.6</v>
      </c>
      <c r="Y43" s="34">
        <f t="shared" si="16"/>
        <v>7.5</v>
      </c>
      <c r="Z43" s="35">
        <v>149.6</v>
      </c>
      <c r="AA43" s="34">
        <f t="shared" si="18"/>
        <v>7.5</v>
      </c>
      <c r="AB43" s="35">
        <v>149.6</v>
      </c>
      <c r="AC43" s="34">
        <f t="shared" si="20"/>
        <v>7.5</v>
      </c>
      <c r="AD43" s="35">
        <v>149.6</v>
      </c>
      <c r="AE43" s="34">
        <f t="shared" si="26"/>
        <v>7.5</v>
      </c>
      <c r="AF43" s="35">
        <v>149.6</v>
      </c>
      <c r="AG43" s="38"/>
      <c r="AH43" s="19"/>
    </row>
    <row r="44" spans="2:34" ht="13.5" customHeight="1" x14ac:dyDescent="0.2">
      <c r="B44" s="28"/>
      <c r="C44" s="39" t="s">
        <v>76</v>
      </c>
      <c r="D44" s="40">
        <v>4</v>
      </c>
      <c r="E44" s="41" t="s">
        <v>70</v>
      </c>
      <c r="F44" s="42">
        <v>499</v>
      </c>
      <c r="G44" s="33">
        <f t="shared" si="0"/>
        <v>1996</v>
      </c>
      <c r="H44" s="33">
        <f t="shared" si="1"/>
        <v>1996</v>
      </c>
      <c r="I44" s="34">
        <f t="shared" si="25"/>
        <v>0.33333333333333331</v>
      </c>
      <c r="J44" s="35">
        <v>0</v>
      </c>
      <c r="K44" s="34">
        <v>1</v>
      </c>
      <c r="L44" s="35">
        <v>499</v>
      </c>
      <c r="M44" s="34">
        <f>D44/12</f>
        <v>0.33333333333333331</v>
      </c>
      <c r="N44" s="35">
        <v>0</v>
      </c>
      <c r="O44" s="34">
        <v>1</v>
      </c>
      <c r="P44" s="35">
        <v>499</v>
      </c>
      <c r="Q44" s="34">
        <f t="shared" si="8"/>
        <v>0.33333333333333331</v>
      </c>
      <c r="R44" s="35">
        <v>0</v>
      </c>
      <c r="S44" s="34">
        <f t="shared" si="10"/>
        <v>0.33333333333333331</v>
      </c>
      <c r="T44" s="35">
        <v>0</v>
      </c>
      <c r="U44" s="34">
        <v>1</v>
      </c>
      <c r="V44" s="35">
        <v>499</v>
      </c>
      <c r="W44" s="34">
        <f t="shared" si="14"/>
        <v>0.33333333333333331</v>
      </c>
      <c r="X44" s="35">
        <v>0</v>
      </c>
      <c r="Y44" s="34">
        <f t="shared" si="16"/>
        <v>0.33333333333333331</v>
      </c>
      <c r="Z44" s="35">
        <v>0</v>
      </c>
      <c r="AA44" s="34">
        <v>1</v>
      </c>
      <c r="AB44" s="35">
        <v>499</v>
      </c>
      <c r="AC44" s="34">
        <f t="shared" si="20"/>
        <v>0.33333333333333331</v>
      </c>
      <c r="AD44" s="35">
        <v>0</v>
      </c>
      <c r="AE44" s="34">
        <f t="shared" si="26"/>
        <v>0.33333333333333331</v>
      </c>
      <c r="AF44" s="35">
        <v>0</v>
      </c>
      <c r="AG44" s="38"/>
      <c r="AH44" s="19"/>
    </row>
    <row r="45" spans="2:34" ht="13.5" customHeight="1" x14ac:dyDescent="0.2">
      <c r="B45" s="28"/>
      <c r="C45" s="29" t="s">
        <v>77</v>
      </c>
      <c r="D45" s="30">
        <v>200</v>
      </c>
      <c r="E45" s="31" t="s">
        <v>45</v>
      </c>
      <c r="F45" s="32">
        <v>944.3</v>
      </c>
      <c r="G45" s="33">
        <f t="shared" si="0"/>
        <v>188860</v>
      </c>
      <c r="H45" s="33">
        <f t="shared" si="1"/>
        <v>188860.00000000003</v>
      </c>
      <c r="I45" s="34">
        <v>30</v>
      </c>
      <c r="J45" s="35">
        <f>944.3*30</f>
        <v>28329</v>
      </c>
      <c r="K45" s="34">
        <v>15</v>
      </c>
      <c r="L45" s="35">
        <v>14164.5</v>
      </c>
      <c r="M45" s="34">
        <v>30</v>
      </c>
      <c r="N45" s="35">
        <f>944.3*30</f>
        <v>28329</v>
      </c>
      <c r="O45" s="34">
        <f t="shared" si="6"/>
        <v>16.666666666666668</v>
      </c>
      <c r="P45" s="35">
        <v>11331.6</v>
      </c>
      <c r="Q45" s="34">
        <f t="shared" si="8"/>
        <v>16.666666666666668</v>
      </c>
      <c r="R45" s="35">
        <v>11331.6</v>
      </c>
      <c r="S45" s="34">
        <v>29</v>
      </c>
      <c r="T45" s="35">
        <f>944.3*29</f>
        <v>27384.699999999997</v>
      </c>
      <c r="U45" s="34">
        <f t="shared" si="12"/>
        <v>16.666666666666668</v>
      </c>
      <c r="V45" s="35">
        <v>11331.6</v>
      </c>
      <c r="W45" s="34">
        <f t="shared" si="14"/>
        <v>16.666666666666668</v>
      </c>
      <c r="X45" s="35">
        <v>11331.6</v>
      </c>
      <c r="Y45" s="34">
        <f t="shared" si="16"/>
        <v>16.666666666666668</v>
      </c>
      <c r="Z45" s="35">
        <v>11331.6</v>
      </c>
      <c r="AA45" s="34">
        <f t="shared" si="18"/>
        <v>16.666666666666668</v>
      </c>
      <c r="AB45" s="35">
        <v>11331.6</v>
      </c>
      <c r="AC45" s="34">
        <f t="shared" si="20"/>
        <v>16.666666666666668</v>
      </c>
      <c r="AD45" s="35">
        <v>11331.6</v>
      </c>
      <c r="AE45" s="34">
        <f t="shared" si="26"/>
        <v>16.666666666666668</v>
      </c>
      <c r="AF45" s="35">
        <v>11331.6</v>
      </c>
      <c r="AG45" s="38"/>
      <c r="AH45" s="19"/>
    </row>
    <row r="46" spans="2:34" ht="15" customHeight="1" x14ac:dyDescent="0.2">
      <c r="B46" s="28"/>
      <c r="C46" s="29" t="s">
        <v>78</v>
      </c>
      <c r="D46" s="30">
        <v>50</v>
      </c>
      <c r="E46" s="31" t="s">
        <v>45</v>
      </c>
      <c r="F46" s="32">
        <v>1143.0999999999999</v>
      </c>
      <c r="G46" s="33">
        <f t="shared" si="0"/>
        <v>57154.999999999993</v>
      </c>
      <c r="H46" s="33">
        <f t="shared" si="1"/>
        <v>57154.999999999978</v>
      </c>
      <c r="I46" s="34">
        <f t="shared" si="25"/>
        <v>4.166666666666667</v>
      </c>
      <c r="J46" s="35">
        <f t="shared" si="2"/>
        <v>4762.9166666666661</v>
      </c>
      <c r="K46" s="34">
        <f t="shared" si="24"/>
        <v>4.166666666666667</v>
      </c>
      <c r="L46" s="35">
        <f t="shared" si="3"/>
        <v>4762.9166666666661</v>
      </c>
      <c r="M46" s="34">
        <f t="shared" si="4"/>
        <v>4.166666666666667</v>
      </c>
      <c r="N46" s="35">
        <f t="shared" si="5"/>
        <v>4762.9166666666661</v>
      </c>
      <c r="O46" s="34">
        <f t="shared" si="6"/>
        <v>4.166666666666667</v>
      </c>
      <c r="P46" s="35">
        <f t="shared" si="7"/>
        <v>4762.9166666666661</v>
      </c>
      <c r="Q46" s="34">
        <f t="shared" si="8"/>
        <v>4.166666666666667</v>
      </c>
      <c r="R46" s="35">
        <f t="shared" si="9"/>
        <v>4762.9166666666661</v>
      </c>
      <c r="S46" s="34">
        <f t="shared" si="10"/>
        <v>4.166666666666667</v>
      </c>
      <c r="T46" s="35">
        <f t="shared" si="11"/>
        <v>4762.9166666666661</v>
      </c>
      <c r="U46" s="34">
        <f t="shared" si="12"/>
        <v>4.166666666666667</v>
      </c>
      <c r="V46" s="35">
        <f t="shared" si="13"/>
        <v>4762.9166666666661</v>
      </c>
      <c r="W46" s="34">
        <f t="shared" si="14"/>
        <v>4.166666666666667</v>
      </c>
      <c r="X46" s="35">
        <f t="shared" si="15"/>
        <v>4762.9166666666661</v>
      </c>
      <c r="Y46" s="34">
        <f t="shared" si="16"/>
        <v>4.166666666666667</v>
      </c>
      <c r="Z46" s="35">
        <f t="shared" si="17"/>
        <v>4762.9166666666661</v>
      </c>
      <c r="AA46" s="34">
        <f t="shared" si="18"/>
        <v>4.166666666666667</v>
      </c>
      <c r="AB46" s="35">
        <f t="shared" si="19"/>
        <v>4762.9166666666661</v>
      </c>
      <c r="AC46" s="34">
        <f t="shared" si="20"/>
        <v>4.166666666666667</v>
      </c>
      <c r="AD46" s="35">
        <f t="shared" si="21"/>
        <v>4762.9166666666661</v>
      </c>
      <c r="AE46" s="34">
        <f t="shared" si="26"/>
        <v>4.166666666666667</v>
      </c>
      <c r="AF46" s="35">
        <f t="shared" si="27"/>
        <v>4762.9166666666661</v>
      </c>
      <c r="AG46" s="38"/>
      <c r="AH46" s="19"/>
    </row>
    <row r="47" spans="2:34" ht="15" customHeight="1" x14ac:dyDescent="0.2">
      <c r="B47" s="28"/>
      <c r="C47" s="29" t="s">
        <v>79</v>
      </c>
      <c r="D47" s="30">
        <v>50</v>
      </c>
      <c r="E47" s="31" t="s">
        <v>39</v>
      </c>
      <c r="F47" s="32">
        <v>29</v>
      </c>
      <c r="G47" s="33">
        <f t="shared" si="0"/>
        <v>1450</v>
      </c>
      <c r="H47" s="33">
        <f t="shared" si="1"/>
        <v>1450</v>
      </c>
      <c r="I47" s="34">
        <v>6</v>
      </c>
      <c r="J47" s="35">
        <v>174</v>
      </c>
      <c r="K47" s="34">
        <f t="shared" si="24"/>
        <v>4.166666666666667</v>
      </c>
      <c r="L47" s="35">
        <v>116</v>
      </c>
      <c r="M47" s="34">
        <f t="shared" si="4"/>
        <v>4.166666666666667</v>
      </c>
      <c r="N47" s="35">
        <v>116</v>
      </c>
      <c r="O47" s="34">
        <f t="shared" si="6"/>
        <v>4.166666666666667</v>
      </c>
      <c r="P47" s="35">
        <v>116</v>
      </c>
      <c r="Q47" s="34">
        <f t="shared" si="8"/>
        <v>4.166666666666667</v>
      </c>
      <c r="R47" s="35">
        <v>116</v>
      </c>
      <c r="S47" s="34">
        <f t="shared" si="10"/>
        <v>4.166666666666667</v>
      </c>
      <c r="T47" s="35">
        <v>116</v>
      </c>
      <c r="U47" s="34">
        <f t="shared" si="12"/>
        <v>4.166666666666667</v>
      </c>
      <c r="V47" s="35">
        <v>116</v>
      </c>
      <c r="W47" s="34">
        <f t="shared" si="14"/>
        <v>4.166666666666667</v>
      </c>
      <c r="X47" s="35">
        <v>116</v>
      </c>
      <c r="Y47" s="34">
        <f t="shared" si="16"/>
        <v>4.166666666666667</v>
      </c>
      <c r="Z47" s="35">
        <v>116</v>
      </c>
      <c r="AA47" s="34">
        <f t="shared" si="18"/>
        <v>4.166666666666667</v>
      </c>
      <c r="AB47" s="35">
        <v>116</v>
      </c>
      <c r="AC47" s="34">
        <f t="shared" si="20"/>
        <v>4.166666666666667</v>
      </c>
      <c r="AD47" s="35">
        <v>116</v>
      </c>
      <c r="AE47" s="34">
        <f t="shared" si="26"/>
        <v>4.166666666666667</v>
      </c>
      <c r="AF47" s="35">
        <v>116</v>
      </c>
      <c r="AG47" s="38"/>
      <c r="AH47" s="19"/>
    </row>
    <row r="48" spans="2:34" ht="15" customHeight="1" x14ac:dyDescent="0.2">
      <c r="B48" s="28"/>
      <c r="C48" s="29" t="s">
        <v>80</v>
      </c>
      <c r="D48" s="30">
        <v>90</v>
      </c>
      <c r="E48" s="31" t="s">
        <v>39</v>
      </c>
      <c r="F48" s="32">
        <v>24.54</v>
      </c>
      <c r="G48" s="33">
        <f t="shared" si="0"/>
        <v>2208.6</v>
      </c>
      <c r="H48" s="33">
        <f t="shared" si="1"/>
        <v>2208.5999999999995</v>
      </c>
      <c r="I48" s="34">
        <v>2</v>
      </c>
      <c r="J48" s="35">
        <v>49.08</v>
      </c>
      <c r="K48" s="34">
        <f t="shared" si="24"/>
        <v>7.5</v>
      </c>
      <c r="L48" s="35">
        <v>196.32</v>
      </c>
      <c r="M48" s="34">
        <f t="shared" si="4"/>
        <v>7.5</v>
      </c>
      <c r="N48" s="35">
        <v>196.32</v>
      </c>
      <c r="O48" s="34">
        <f t="shared" si="6"/>
        <v>7.5</v>
      </c>
      <c r="P48" s="35">
        <v>196.32</v>
      </c>
      <c r="Q48" s="34">
        <f t="shared" si="8"/>
        <v>7.5</v>
      </c>
      <c r="R48" s="35">
        <v>196.32</v>
      </c>
      <c r="S48" s="34">
        <f t="shared" si="10"/>
        <v>7.5</v>
      </c>
      <c r="T48" s="35">
        <v>196.32</v>
      </c>
      <c r="U48" s="34">
        <f t="shared" si="12"/>
        <v>7.5</v>
      </c>
      <c r="V48" s="35">
        <v>196.32</v>
      </c>
      <c r="W48" s="34">
        <f t="shared" si="14"/>
        <v>7.5</v>
      </c>
      <c r="X48" s="35">
        <v>196.32</v>
      </c>
      <c r="Y48" s="34">
        <f t="shared" si="16"/>
        <v>7.5</v>
      </c>
      <c r="Z48" s="35">
        <v>196.32</v>
      </c>
      <c r="AA48" s="34">
        <f t="shared" si="18"/>
        <v>7.5</v>
      </c>
      <c r="AB48" s="35">
        <v>196.32</v>
      </c>
      <c r="AC48" s="34">
        <f t="shared" si="20"/>
        <v>7.5</v>
      </c>
      <c r="AD48" s="35">
        <v>196.32</v>
      </c>
      <c r="AE48" s="34">
        <f t="shared" si="26"/>
        <v>7.5</v>
      </c>
      <c r="AF48" s="35">
        <v>196.32</v>
      </c>
      <c r="AG48" s="38"/>
      <c r="AH48" s="19"/>
    </row>
    <row r="49" spans="2:34" ht="15" customHeight="1" x14ac:dyDescent="0.2">
      <c r="B49" s="28"/>
      <c r="C49" s="29" t="s">
        <v>81</v>
      </c>
      <c r="D49" s="30">
        <v>50</v>
      </c>
      <c r="E49" s="31" t="s">
        <v>39</v>
      </c>
      <c r="F49" s="32">
        <v>10.24</v>
      </c>
      <c r="G49" s="33">
        <f t="shared" si="0"/>
        <v>512</v>
      </c>
      <c r="H49" s="33">
        <f t="shared" si="1"/>
        <v>511.99999999999989</v>
      </c>
      <c r="I49" s="34">
        <v>6</v>
      </c>
      <c r="J49" s="35">
        <v>61.44</v>
      </c>
      <c r="K49" s="34">
        <f t="shared" si="24"/>
        <v>4.166666666666667</v>
      </c>
      <c r="L49" s="35">
        <v>40.96</v>
      </c>
      <c r="M49" s="34">
        <f t="shared" si="4"/>
        <v>4.166666666666667</v>
      </c>
      <c r="N49" s="35">
        <v>40.96</v>
      </c>
      <c r="O49" s="34">
        <f t="shared" si="6"/>
        <v>4.166666666666667</v>
      </c>
      <c r="P49" s="35">
        <v>40.96</v>
      </c>
      <c r="Q49" s="34">
        <f t="shared" si="8"/>
        <v>4.166666666666667</v>
      </c>
      <c r="R49" s="35">
        <v>40.96</v>
      </c>
      <c r="S49" s="34">
        <f t="shared" si="10"/>
        <v>4.166666666666667</v>
      </c>
      <c r="T49" s="35">
        <v>40.96</v>
      </c>
      <c r="U49" s="34">
        <f t="shared" si="12"/>
        <v>4.166666666666667</v>
      </c>
      <c r="V49" s="35">
        <v>40.96</v>
      </c>
      <c r="W49" s="34">
        <f t="shared" si="14"/>
        <v>4.166666666666667</v>
      </c>
      <c r="X49" s="35">
        <v>40.96</v>
      </c>
      <c r="Y49" s="34">
        <f t="shared" si="16"/>
        <v>4.166666666666667</v>
      </c>
      <c r="Z49" s="35">
        <v>40.96</v>
      </c>
      <c r="AA49" s="34">
        <f t="shared" si="18"/>
        <v>4.166666666666667</v>
      </c>
      <c r="AB49" s="35">
        <v>40.96</v>
      </c>
      <c r="AC49" s="34">
        <f t="shared" si="20"/>
        <v>4.166666666666667</v>
      </c>
      <c r="AD49" s="35">
        <v>40.96</v>
      </c>
      <c r="AE49" s="34">
        <f t="shared" si="26"/>
        <v>4.166666666666667</v>
      </c>
      <c r="AF49" s="35">
        <v>40.96</v>
      </c>
      <c r="AG49" s="38"/>
      <c r="AH49" s="19"/>
    </row>
    <row r="50" spans="2:34" ht="15" customHeight="1" x14ac:dyDescent="0.2">
      <c r="B50" s="28"/>
      <c r="C50" s="29" t="s">
        <v>82</v>
      </c>
      <c r="D50" s="30">
        <v>200</v>
      </c>
      <c r="E50" s="31" t="s">
        <v>39</v>
      </c>
      <c r="F50" s="32">
        <v>4.1500000000000004</v>
      </c>
      <c r="G50" s="33">
        <f t="shared" si="0"/>
        <v>830.00000000000011</v>
      </c>
      <c r="H50" s="33">
        <f t="shared" si="1"/>
        <v>829.99999999999989</v>
      </c>
      <c r="I50" s="34">
        <v>13</v>
      </c>
      <c r="J50" s="35">
        <v>53.95</v>
      </c>
      <c r="K50" s="34">
        <f t="shared" si="24"/>
        <v>16.666666666666668</v>
      </c>
      <c r="L50" s="35">
        <v>70.55</v>
      </c>
      <c r="M50" s="34">
        <f t="shared" si="4"/>
        <v>16.666666666666668</v>
      </c>
      <c r="N50" s="35">
        <v>70.55</v>
      </c>
      <c r="O50" s="34">
        <f t="shared" si="6"/>
        <v>16.666666666666668</v>
      </c>
      <c r="P50" s="35">
        <v>70.55</v>
      </c>
      <c r="Q50" s="34">
        <f t="shared" si="8"/>
        <v>16.666666666666668</v>
      </c>
      <c r="R50" s="35">
        <v>70.55</v>
      </c>
      <c r="S50" s="34">
        <f t="shared" si="10"/>
        <v>16.666666666666668</v>
      </c>
      <c r="T50" s="35">
        <v>70.55</v>
      </c>
      <c r="U50" s="34">
        <f t="shared" si="12"/>
        <v>16.666666666666668</v>
      </c>
      <c r="V50" s="35">
        <v>70.55</v>
      </c>
      <c r="W50" s="34">
        <f t="shared" si="14"/>
        <v>16.666666666666668</v>
      </c>
      <c r="X50" s="35">
        <v>70.55</v>
      </c>
      <c r="Y50" s="34">
        <f t="shared" si="16"/>
        <v>16.666666666666668</v>
      </c>
      <c r="Z50" s="35">
        <v>70.55</v>
      </c>
      <c r="AA50" s="34">
        <f t="shared" si="18"/>
        <v>16.666666666666668</v>
      </c>
      <c r="AB50" s="35">
        <v>70.55</v>
      </c>
      <c r="AC50" s="34">
        <f t="shared" si="20"/>
        <v>16.666666666666668</v>
      </c>
      <c r="AD50" s="35">
        <v>70.55</v>
      </c>
      <c r="AE50" s="34">
        <f t="shared" si="26"/>
        <v>16.666666666666668</v>
      </c>
      <c r="AF50" s="35">
        <v>70.55</v>
      </c>
      <c r="AG50" s="38"/>
      <c r="AH50" s="19"/>
    </row>
    <row r="51" spans="2:34" ht="14.25" customHeight="1" x14ac:dyDescent="0.2">
      <c r="B51" s="28"/>
      <c r="C51" s="29" t="s">
        <v>83</v>
      </c>
      <c r="D51" s="30">
        <v>30</v>
      </c>
      <c r="E51" s="31" t="s">
        <v>39</v>
      </c>
      <c r="F51" s="32">
        <v>35</v>
      </c>
      <c r="G51" s="33">
        <f t="shared" si="0"/>
        <v>1050</v>
      </c>
      <c r="H51" s="33">
        <f t="shared" si="1"/>
        <v>1050</v>
      </c>
      <c r="I51" s="34">
        <v>0</v>
      </c>
      <c r="J51" s="35">
        <v>0</v>
      </c>
      <c r="K51" s="34">
        <v>0</v>
      </c>
      <c r="L51" s="35">
        <v>0</v>
      </c>
      <c r="M51" s="34">
        <f t="shared" si="4"/>
        <v>2.5</v>
      </c>
      <c r="N51" s="35">
        <v>105</v>
      </c>
      <c r="O51" s="34">
        <f t="shared" si="6"/>
        <v>2.5</v>
      </c>
      <c r="P51" s="35">
        <v>105</v>
      </c>
      <c r="Q51" s="34">
        <f t="shared" si="8"/>
        <v>2.5</v>
      </c>
      <c r="R51" s="35">
        <v>105</v>
      </c>
      <c r="S51" s="34">
        <f t="shared" si="10"/>
        <v>2.5</v>
      </c>
      <c r="T51" s="35">
        <v>105</v>
      </c>
      <c r="U51" s="34">
        <f t="shared" si="12"/>
        <v>2.5</v>
      </c>
      <c r="V51" s="35">
        <v>105</v>
      </c>
      <c r="W51" s="34">
        <f t="shared" si="14"/>
        <v>2.5</v>
      </c>
      <c r="X51" s="35">
        <v>105</v>
      </c>
      <c r="Y51" s="34">
        <f t="shared" si="16"/>
        <v>2.5</v>
      </c>
      <c r="Z51" s="35">
        <v>105</v>
      </c>
      <c r="AA51" s="34">
        <f t="shared" si="18"/>
        <v>2.5</v>
      </c>
      <c r="AB51" s="35">
        <v>105</v>
      </c>
      <c r="AC51" s="34">
        <f t="shared" si="20"/>
        <v>2.5</v>
      </c>
      <c r="AD51" s="35">
        <v>105</v>
      </c>
      <c r="AE51" s="34">
        <f t="shared" si="26"/>
        <v>2.5</v>
      </c>
      <c r="AF51" s="35">
        <v>105</v>
      </c>
      <c r="AG51" s="38"/>
      <c r="AH51" s="19"/>
    </row>
    <row r="52" spans="2:34" ht="23.25" customHeight="1" x14ac:dyDescent="0.2">
      <c r="B52" s="28"/>
      <c r="C52" s="29" t="s">
        <v>84</v>
      </c>
      <c r="D52" s="30">
        <v>40</v>
      </c>
      <c r="E52" s="31" t="s">
        <v>39</v>
      </c>
      <c r="F52" s="32">
        <v>64</v>
      </c>
      <c r="G52" s="33">
        <f t="shared" si="0"/>
        <v>2560</v>
      </c>
      <c r="H52" s="33">
        <f t="shared" si="1"/>
        <v>2560</v>
      </c>
      <c r="I52" s="34">
        <v>7</v>
      </c>
      <c r="J52" s="35">
        <v>448</v>
      </c>
      <c r="K52" s="34">
        <f t="shared" si="24"/>
        <v>3.3333333333333335</v>
      </c>
      <c r="L52" s="35">
        <v>192</v>
      </c>
      <c r="M52" s="34">
        <f t="shared" si="4"/>
        <v>3.3333333333333335</v>
      </c>
      <c r="N52" s="35">
        <v>192</v>
      </c>
      <c r="O52" s="34">
        <f t="shared" si="6"/>
        <v>3.3333333333333335</v>
      </c>
      <c r="P52" s="35">
        <v>192</v>
      </c>
      <c r="Q52" s="34">
        <f t="shared" si="8"/>
        <v>3.3333333333333335</v>
      </c>
      <c r="R52" s="35">
        <v>192</v>
      </c>
      <c r="S52" s="34">
        <f t="shared" si="10"/>
        <v>3.3333333333333335</v>
      </c>
      <c r="T52" s="35">
        <v>192</v>
      </c>
      <c r="U52" s="34">
        <f t="shared" si="12"/>
        <v>3.3333333333333335</v>
      </c>
      <c r="V52" s="35">
        <v>192</v>
      </c>
      <c r="W52" s="34">
        <f t="shared" si="14"/>
        <v>3.3333333333333335</v>
      </c>
      <c r="X52" s="35">
        <v>192</v>
      </c>
      <c r="Y52" s="34">
        <f t="shared" si="16"/>
        <v>3.3333333333333335</v>
      </c>
      <c r="Z52" s="35">
        <v>192</v>
      </c>
      <c r="AA52" s="34">
        <f t="shared" si="18"/>
        <v>3.3333333333333335</v>
      </c>
      <c r="AB52" s="35">
        <v>192</v>
      </c>
      <c r="AC52" s="34">
        <f t="shared" si="20"/>
        <v>3.3333333333333335</v>
      </c>
      <c r="AD52" s="35">
        <v>192</v>
      </c>
      <c r="AE52" s="34">
        <f t="shared" si="26"/>
        <v>3.3333333333333335</v>
      </c>
      <c r="AF52" s="35">
        <v>192</v>
      </c>
      <c r="AG52" s="38"/>
      <c r="AH52" s="19"/>
    </row>
    <row r="53" spans="2:34" ht="23.25" customHeight="1" x14ac:dyDescent="0.2">
      <c r="B53" s="28"/>
      <c r="C53" s="29" t="s">
        <v>85</v>
      </c>
      <c r="D53" s="30">
        <v>5</v>
      </c>
      <c r="E53" s="31" t="s">
        <v>39</v>
      </c>
      <c r="F53" s="32">
        <v>225</v>
      </c>
      <c r="G53" s="33">
        <f t="shared" si="0"/>
        <v>1125</v>
      </c>
      <c r="H53" s="33">
        <f t="shared" si="1"/>
        <v>1125</v>
      </c>
      <c r="I53" s="34">
        <f t="shared" si="25"/>
        <v>0.41666666666666669</v>
      </c>
      <c r="J53" s="35">
        <v>0</v>
      </c>
      <c r="K53" s="34">
        <v>1</v>
      </c>
      <c r="L53" s="35">
        <v>225</v>
      </c>
      <c r="M53" s="34">
        <v>0</v>
      </c>
      <c r="N53" s="35">
        <v>0</v>
      </c>
      <c r="O53" s="34">
        <v>1</v>
      </c>
      <c r="P53" s="35">
        <v>225</v>
      </c>
      <c r="Q53" s="34">
        <v>1</v>
      </c>
      <c r="R53" s="35">
        <v>225</v>
      </c>
      <c r="S53" s="34">
        <f t="shared" si="10"/>
        <v>0.41666666666666669</v>
      </c>
      <c r="T53" s="35">
        <v>0</v>
      </c>
      <c r="U53" s="34">
        <f t="shared" si="12"/>
        <v>0.41666666666666669</v>
      </c>
      <c r="V53" s="35">
        <v>0</v>
      </c>
      <c r="W53" s="34">
        <v>1</v>
      </c>
      <c r="X53" s="35">
        <v>225</v>
      </c>
      <c r="Y53" s="34">
        <f t="shared" si="16"/>
        <v>0.41666666666666669</v>
      </c>
      <c r="Z53" s="35">
        <v>0</v>
      </c>
      <c r="AA53" s="34">
        <f t="shared" si="18"/>
        <v>0.41666666666666669</v>
      </c>
      <c r="AB53" s="35">
        <v>0</v>
      </c>
      <c r="AC53" s="34">
        <v>1</v>
      </c>
      <c r="AD53" s="35">
        <v>225</v>
      </c>
      <c r="AE53" s="34">
        <f t="shared" si="26"/>
        <v>0.41666666666666669</v>
      </c>
      <c r="AF53" s="35">
        <v>0</v>
      </c>
      <c r="AG53" s="38"/>
      <c r="AH53" s="19"/>
    </row>
    <row r="54" spans="2:34" ht="20.25" customHeight="1" x14ac:dyDescent="0.2">
      <c r="B54" s="28"/>
      <c r="C54" s="29" t="s">
        <v>86</v>
      </c>
      <c r="D54" s="30">
        <v>10</v>
      </c>
      <c r="E54" s="31" t="s">
        <v>45</v>
      </c>
      <c r="F54" s="32">
        <v>63.9</v>
      </c>
      <c r="G54" s="33">
        <f t="shared" si="0"/>
        <v>639</v>
      </c>
      <c r="H54" s="33">
        <f t="shared" si="1"/>
        <v>638.99999999999989</v>
      </c>
      <c r="I54" s="34">
        <v>0</v>
      </c>
      <c r="J54" s="35">
        <v>0</v>
      </c>
      <c r="K54" s="34">
        <v>0</v>
      </c>
      <c r="L54" s="35">
        <v>0</v>
      </c>
      <c r="M54" s="34">
        <f t="shared" si="4"/>
        <v>0.83333333333333337</v>
      </c>
      <c r="N54" s="35">
        <v>63.9</v>
      </c>
      <c r="O54" s="34">
        <f t="shared" si="6"/>
        <v>0.83333333333333337</v>
      </c>
      <c r="P54" s="35">
        <v>63.9</v>
      </c>
      <c r="Q54" s="34">
        <f t="shared" si="8"/>
        <v>0.83333333333333337</v>
      </c>
      <c r="R54" s="35">
        <v>63.9</v>
      </c>
      <c r="S54" s="34">
        <f t="shared" si="10"/>
        <v>0.83333333333333337</v>
      </c>
      <c r="T54" s="35">
        <v>63.9</v>
      </c>
      <c r="U54" s="34">
        <f t="shared" si="12"/>
        <v>0.83333333333333337</v>
      </c>
      <c r="V54" s="35">
        <v>63.9</v>
      </c>
      <c r="W54" s="34">
        <f t="shared" si="14"/>
        <v>0.83333333333333337</v>
      </c>
      <c r="X54" s="35">
        <v>63.9</v>
      </c>
      <c r="Y54" s="34">
        <f t="shared" si="16"/>
        <v>0.83333333333333337</v>
      </c>
      <c r="Z54" s="35">
        <v>63.9</v>
      </c>
      <c r="AA54" s="34">
        <f t="shared" si="18"/>
        <v>0.83333333333333337</v>
      </c>
      <c r="AB54" s="35">
        <v>63.9</v>
      </c>
      <c r="AC54" s="34">
        <f t="shared" si="20"/>
        <v>0.83333333333333337</v>
      </c>
      <c r="AD54" s="35">
        <v>63.9</v>
      </c>
      <c r="AE54" s="34">
        <f t="shared" si="26"/>
        <v>0.83333333333333337</v>
      </c>
      <c r="AF54" s="35">
        <v>63.9</v>
      </c>
      <c r="AG54" s="38"/>
      <c r="AH54" s="19"/>
    </row>
    <row r="55" spans="2:34" ht="15" customHeight="1" x14ac:dyDescent="0.2">
      <c r="B55" s="28"/>
      <c r="C55" s="43" t="s">
        <v>87</v>
      </c>
      <c r="D55" s="30">
        <v>60</v>
      </c>
      <c r="E55" s="44" t="s">
        <v>39</v>
      </c>
      <c r="F55" s="32">
        <v>16.600000000000001</v>
      </c>
      <c r="G55" s="33">
        <f t="shared" si="0"/>
        <v>996.00000000000011</v>
      </c>
      <c r="H55" s="33">
        <f t="shared" si="1"/>
        <v>996.00000000000011</v>
      </c>
      <c r="I55" s="34">
        <f t="shared" si="25"/>
        <v>5</v>
      </c>
      <c r="J55" s="35">
        <f t="shared" si="2"/>
        <v>83.000000000000014</v>
      </c>
      <c r="K55" s="34">
        <f t="shared" si="24"/>
        <v>5</v>
      </c>
      <c r="L55" s="35">
        <f t="shared" si="3"/>
        <v>83.000000000000014</v>
      </c>
      <c r="M55" s="34">
        <f t="shared" si="4"/>
        <v>5</v>
      </c>
      <c r="N55" s="35">
        <f t="shared" si="5"/>
        <v>83.000000000000014</v>
      </c>
      <c r="O55" s="34">
        <f t="shared" si="6"/>
        <v>5</v>
      </c>
      <c r="P55" s="35">
        <f t="shared" si="7"/>
        <v>83.000000000000014</v>
      </c>
      <c r="Q55" s="34">
        <f t="shared" si="8"/>
        <v>5</v>
      </c>
      <c r="R55" s="35">
        <f t="shared" si="9"/>
        <v>83.000000000000014</v>
      </c>
      <c r="S55" s="34">
        <f t="shared" si="10"/>
        <v>5</v>
      </c>
      <c r="T55" s="35">
        <f t="shared" si="11"/>
        <v>83.000000000000014</v>
      </c>
      <c r="U55" s="34">
        <f t="shared" si="12"/>
        <v>5</v>
      </c>
      <c r="V55" s="35">
        <f t="shared" si="13"/>
        <v>83.000000000000014</v>
      </c>
      <c r="W55" s="34">
        <f t="shared" si="14"/>
        <v>5</v>
      </c>
      <c r="X55" s="35">
        <f t="shared" si="15"/>
        <v>83.000000000000014</v>
      </c>
      <c r="Y55" s="34">
        <f t="shared" si="16"/>
        <v>5</v>
      </c>
      <c r="Z55" s="35">
        <f t="shared" si="17"/>
        <v>83.000000000000014</v>
      </c>
      <c r="AA55" s="34">
        <f t="shared" si="18"/>
        <v>5</v>
      </c>
      <c r="AB55" s="35">
        <f t="shared" si="19"/>
        <v>83.000000000000014</v>
      </c>
      <c r="AC55" s="34">
        <f t="shared" si="20"/>
        <v>5</v>
      </c>
      <c r="AD55" s="35">
        <f t="shared" si="21"/>
        <v>83.000000000000014</v>
      </c>
      <c r="AE55" s="34">
        <f t="shared" si="26"/>
        <v>5</v>
      </c>
      <c r="AF55" s="35">
        <f t="shared" si="27"/>
        <v>83.000000000000014</v>
      </c>
      <c r="AG55" s="45"/>
      <c r="AH55" s="19"/>
    </row>
    <row r="56" spans="2:34" ht="14.25" customHeight="1" x14ac:dyDescent="0.2">
      <c r="B56" s="28"/>
      <c r="C56" s="29" t="s">
        <v>88</v>
      </c>
      <c r="D56" s="30">
        <v>20</v>
      </c>
      <c r="E56" s="31" t="s">
        <v>45</v>
      </c>
      <c r="F56" s="32">
        <v>70</v>
      </c>
      <c r="G56" s="33">
        <f t="shared" si="0"/>
        <v>1400</v>
      </c>
      <c r="H56" s="33">
        <f t="shared" si="1"/>
        <v>1400</v>
      </c>
      <c r="I56" s="34">
        <v>0</v>
      </c>
      <c r="J56" s="35">
        <v>0</v>
      </c>
      <c r="K56" s="34">
        <v>0</v>
      </c>
      <c r="L56" s="35">
        <v>0</v>
      </c>
      <c r="M56" s="34">
        <f t="shared" si="4"/>
        <v>1.6666666666666667</v>
      </c>
      <c r="N56" s="35">
        <v>140</v>
      </c>
      <c r="O56" s="34">
        <f t="shared" si="6"/>
        <v>1.6666666666666667</v>
      </c>
      <c r="P56" s="35">
        <v>140</v>
      </c>
      <c r="Q56" s="34">
        <f t="shared" si="8"/>
        <v>1.6666666666666667</v>
      </c>
      <c r="R56" s="35">
        <v>140</v>
      </c>
      <c r="S56" s="34">
        <f t="shared" si="10"/>
        <v>1.6666666666666667</v>
      </c>
      <c r="T56" s="35">
        <v>140</v>
      </c>
      <c r="U56" s="34">
        <f t="shared" si="12"/>
        <v>1.6666666666666667</v>
      </c>
      <c r="V56" s="35">
        <v>140</v>
      </c>
      <c r="W56" s="34">
        <f t="shared" si="14"/>
        <v>1.6666666666666667</v>
      </c>
      <c r="X56" s="35">
        <v>140</v>
      </c>
      <c r="Y56" s="34">
        <f t="shared" si="16"/>
        <v>1.6666666666666667</v>
      </c>
      <c r="Z56" s="35">
        <v>140</v>
      </c>
      <c r="AA56" s="34">
        <f t="shared" si="18"/>
        <v>1.6666666666666667</v>
      </c>
      <c r="AB56" s="35">
        <v>140</v>
      </c>
      <c r="AC56" s="34">
        <f t="shared" si="20"/>
        <v>1.6666666666666667</v>
      </c>
      <c r="AD56" s="35">
        <v>140</v>
      </c>
      <c r="AE56" s="34">
        <f t="shared" si="26"/>
        <v>1.6666666666666667</v>
      </c>
      <c r="AF56" s="35">
        <v>140</v>
      </c>
      <c r="AG56" s="45"/>
      <c r="AH56" s="19"/>
    </row>
    <row r="57" spans="2:34" ht="14.25" customHeight="1" x14ac:dyDescent="0.2">
      <c r="B57" s="28"/>
      <c r="C57" s="29" t="s">
        <v>89</v>
      </c>
      <c r="D57" s="30">
        <v>4</v>
      </c>
      <c r="E57" s="31" t="s">
        <v>39</v>
      </c>
      <c r="F57" s="32">
        <v>95.9</v>
      </c>
      <c r="G57" s="33">
        <f t="shared" si="0"/>
        <v>383.6</v>
      </c>
      <c r="H57" s="33">
        <f t="shared" si="1"/>
        <v>383.6</v>
      </c>
      <c r="I57" s="34">
        <f t="shared" si="25"/>
        <v>0.33333333333333331</v>
      </c>
      <c r="J57" s="35">
        <v>0</v>
      </c>
      <c r="K57" s="34">
        <f t="shared" si="24"/>
        <v>0.33333333333333331</v>
      </c>
      <c r="L57" s="35">
        <v>0</v>
      </c>
      <c r="M57" s="34">
        <v>1</v>
      </c>
      <c r="N57" s="35">
        <v>95.9</v>
      </c>
      <c r="O57" s="34">
        <f t="shared" si="6"/>
        <v>0.33333333333333331</v>
      </c>
      <c r="P57" s="35">
        <v>0</v>
      </c>
      <c r="Q57" s="34">
        <f t="shared" si="8"/>
        <v>0.33333333333333331</v>
      </c>
      <c r="R57" s="35">
        <v>0</v>
      </c>
      <c r="S57" s="34">
        <v>1</v>
      </c>
      <c r="T57" s="35">
        <v>95.9</v>
      </c>
      <c r="U57" s="34">
        <f t="shared" si="12"/>
        <v>0.33333333333333331</v>
      </c>
      <c r="V57" s="35">
        <v>0</v>
      </c>
      <c r="W57" s="34">
        <f t="shared" si="14"/>
        <v>0.33333333333333331</v>
      </c>
      <c r="X57" s="35">
        <v>0</v>
      </c>
      <c r="Y57" s="34">
        <v>1</v>
      </c>
      <c r="Z57" s="35">
        <v>95.9</v>
      </c>
      <c r="AA57" s="34">
        <f t="shared" si="18"/>
        <v>0.33333333333333331</v>
      </c>
      <c r="AB57" s="35">
        <v>0</v>
      </c>
      <c r="AC57" s="34">
        <f t="shared" si="20"/>
        <v>0.33333333333333331</v>
      </c>
      <c r="AD57" s="35">
        <v>0</v>
      </c>
      <c r="AE57" s="34">
        <v>1</v>
      </c>
      <c r="AF57" s="35">
        <v>95.9</v>
      </c>
      <c r="AG57" s="45"/>
      <c r="AH57" s="19"/>
    </row>
    <row r="58" spans="2:34" ht="21.75" customHeight="1" x14ac:dyDescent="0.2">
      <c r="B58" s="28"/>
      <c r="C58" s="29" t="s">
        <v>90</v>
      </c>
      <c r="D58" s="30">
        <v>30</v>
      </c>
      <c r="E58" s="31" t="s">
        <v>70</v>
      </c>
      <c r="F58" s="32">
        <v>39</v>
      </c>
      <c r="G58" s="33">
        <f t="shared" si="0"/>
        <v>1170</v>
      </c>
      <c r="H58" s="33">
        <f t="shared" si="1"/>
        <v>1170</v>
      </c>
      <c r="I58" s="34">
        <f t="shared" si="25"/>
        <v>2.5</v>
      </c>
      <c r="J58" s="35">
        <v>117</v>
      </c>
      <c r="K58" s="34">
        <f t="shared" si="24"/>
        <v>2.5</v>
      </c>
      <c r="L58" s="35">
        <v>117</v>
      </c>
      <c r="M58" s="34">
        <f t="shared" si="4"/>
        <v>2.5</v>
      </c>
      <c r="N58" s="35">
        <v>117</v>
      </c>
      <c r="O58" s="34">
        <f t="shared" si="6"/>
        <v>2.5</v>
      </c>
      <c r="P58" s="35">
        <v>117</v>
      </c>
      <c r="Q58" s="34">
        <f t="shared" si="8"/>
        <v>2.5</v>
      </c>
      <c r="R58" s="35">
        <v>117</v>
      </c>
      <c r="S58" s="34">
        <f t="shared" si="10"/>
        <v>2.5</v>
      </c>
      <c r="T58" s="35">
        <v>117</v>
      </c>
      <c r="U58" s="34">
        <f t="shared" si="12"/>
        <v>2.5</v>
      </c>
      <c r="V58" s="35">
        <v>117</v>
      </c>
      <c r="W58" s="34">
        <v>3</v>
      </c>
      <c r="X58" s="35">
        <v>117</v>
      </c>
      <c r="Y58" s="34">
        <f t="shared" si="16"/>
        <v>2.5</v>
      </c>
      <c r="Z58" s="35">
        <v>117</v>
      </c>
      <c r="AA58" s="34">
        <f t="shared" si="18"/>
        <v>2.5</v>
      </c>
      <c r="AB58" s="35">
        <v>117</v>
      </c>
      <c r="AC58" s="34">
        <v>0</v>
      </c>
      <c r="AD58" s="35">
        <v>0</v>
      </c>
      <c r="AE58" s="34">
        <v>0</v>
      </c>
      <c r="AF58" s="35">
        <v>0</v>
      </c>
      <c r="AG58" s="45"/>
      <c r="AH58" s="19"/>
    </row>
    <row r="59" spans="2:34" ht="26.25" customHeight="1" x14ac:dyDescent="0.2">
      <c r="B59" s="28"/>
      <c r="C59" s="29" t="s">
        <v>91</v>
      </c>
      <c r="D59" s="30">
        <v>30</v>
      </c>
      <c r="E59" s="31" t="s">
        <v>39</v>
      </c>
      <c r="F59" s="32">
        <v>57</v>
      </c>
      <c r="G59" s="33">
        <f t="shared" si="0"/>
        <v>1710</v>
      </c>
      <c r="H59" s="33">
        <f t="shared" si="1"/>
        <v>1710</v>
      </c>
      <c r="I59" s="34">
        <f t="shared" si="25"/>
        <v>2.5</v>
      </c>
      <c r="J59" s="35">
        <v>171</v>
      </c>
      <c r="K59" s="34">
        <f t="shared" si="24"/>
        <v>2.5</v>
      </c>
      <c r="L59" s="35">
        <v>171</v>
      </c>
      <c r="M59" s="34">
        <f t="shared" si="4"/>
        <v>2.5</v>
      </c>
      <c r="N59" s="35">
        <v>171</v>
      </c>
      <c r="O59" s="34">
        <f t="shared" si="6"/>
        <v>2.5</v>
      </c>
      <c r="P59" s="35">
        <v>171</v>
      </c>
      <c r="Q59" s="34">
        <f t="shared" si="8"/>
        <v>2.5</v>
      </c>
      <c r="R59" s="35">
        <v>171</v>
      </c>
      <c r="S59" s="34">
        <f t="shared" si="10"/>
        <v>2.5</v>
      </c>
      <c r="T59" s="35">
        <v>171</v>
      </c>
      <c r="U59" s="34">
        <f t="shared" si="12"/>
        <v>2.5</v>
      </c>
      <c r="V59" s="35">
        <v>171</v>
      </c>
      <c r="W59" s="34">
        <f t="shared" si="14"/>
        <v>2.5</v>
      </c>
      <c r="X59" s="35">
        <v>171</v>
      </c>
      <c r="Y59" s="34">
        <f t="shared" si="16"/>
        <v>2.5</v>
      </c>
      <c r="Z59" s="35">
        <v>171</v>
      </c>
      <c r="AA59" s="34">
        <f t="shared" si="18"/>
        <v>2.5</v>
      </c>
      <c r="AB59" s="35">
        <v>171</v>
      </c>
      <c r="AC59" s="34">
        <v>0</v>
      </c>
      <c r="AD59" s="35">
        <v>0</v>
      </c>
      <c r="AE59" s="34">
        <v>0</v>
      </c>
      <c r="AF59" s="35">
        <v>0</v>
      </c>
      <c r="AG59" s="45"/>
      <c r="AH59" s="19"/>
    </row>
    <row r="60" spans="2:34" ht="26.25" customHeight="1" x14ac:dyDescent="0.2">
      <c r="B60" s="28"/>
      <c r="C60" s="29" t="s">
        <v>92</v>
      </c>
      <c r="D60" s="30">
        <v>2</v>
      </c>
      <c r="E60" s="31" t="s">
        <v>70</v>
      </c>
      <c r="F60" s="32">
        <v>154</v>
      </c>
      <c r="G60" s="33">
        <f t="shared" si="0"/>
        <v>308</v>
      </c>
      <c r="H60" s="33">
        <f t="shared" si="1"/>
        <v>308</v>
      </c>
      <c r="I60" s="34">
        <f t="shared" si="25"/>
        <v>0.16666666666666666</v>
      </c>
      <c r="J60" s="35">
        <v>0</v>
      </c>
      <c r="K60" s="34">
        <f t="shared" si="24"/>
        <v>0.16666666666666666</v>
      </c>
      <c r="L60" s="35">
        <v>0</v>
      </c>
      <c r="M60" s="34">
        <v>1</v>
      </c>
      <c r="N60" s="35">
        <v>154</v>
      </c>
      <c r="O60" s="34">
        <f t="shared" si="6"/>
        <v>0.16666666666666666</v>
      </c>
      <c r="P60" s="35">
        <v>0</v>
      </c>
      <c r="Q60" s="34">
        <f t="shared" si="8"/>
        <v>0.16666666666666666</v>
      </c>
      <c r="R60" s="35">
        <v>0</v>
      </c>
      <c r="S60" s="34">
        <f t="shared" si="10"/>
        <v>0.16666666666666666</v>
      </c>
      <c r="T60" s="35">
        <v>0</v>
      </c>
      <c r="U60" s="34">
        <f t="shared" si="12"/>
        <v>0.16666666666666666</v>
      </c>
      <c r="V60" s="35">
        <v>0</v>
      </c>
      <c r="W60" s="34">
        <f t="shared" si="14"/>
        <v>0.16666666666666666</v>
      </c>
      <c r="X60" s="35">
        <v>0</v>
      </c>
      <c r="Y60" s="34">
        <f t="shared" si="16"/>
        <v>0.16666666666666666</v>
      </c>
      <c r="Z60" s="35">
        <v>0</v>
      </c>
      <c r="AA60" s="34">
        <v>1</v>
      </c>
      <c r="AB60" s="35">
        <v>154</v>
      </c>
      <c r="AC60" s="34">
        <f t="shared" si="20"/>
        <v>0.16666666666666666</v>
      </c>
      <c r="AD60" s="35">
        <v>0</v>
      </c>
      <c r="AE60" s="34">
        <f t="shared" si="26"/>
        <v>0.16666666666666666</v>
      </c>
      <c r="AF60" s="35">
        <v>0</v>
      </c>
      <c r="AG60" s="45"/>
      <c r="AH60" s="19"/>
    </row>
    <row r="61" spans="2:34" ht="13.5" customHeight="1" x14ac:dyDescent="0.2">
      <c r="B61" s="28"/>
      <c r="C61" s="29" t="s">
        <v>93</v>
      </c>
      <c r="D61" s="30">
        <v>20</v>
      </c>
      <c r="E61" s="31" t="s">
        <v>39</v>
      </c>
      <c r="F61" s="32">
        <v>70</v>
      </c>
      <c r="G61" s="33">
        <f t="shared" si="0"/>
        <v>1400</v>
      </c>
      <c r="H61" s="33">
        <f t="shared" si="1"/>
        <v>1400</v>
      </c>
      <c r="I61" s="34">
        <v>0</v>
      </c>
      <c r="J61" s="35">
        <v>0</v>
      </c>
      <c r="K61" s="34">
        <v>0</v>
      </c>
      <c r="L61" s="35">
        <v>0</v>
      </c>
      <c r="M61" s="34">
        <f t="shared" si="4"/>
        <v>1.6666666666666667</v>
      </c>
      <c r="N61" s="35">
        <v>140</v>
      </c>
      <c r="O61" s="34">
        <f t="shared" si="6"/>
        <v>1.6666666666666667</v>
      </c>
      <c r="P61" s="35">
        <v>140</v>
      </c>
      <c r="Q61" s="34">
        <f t="shared" si="8"/>
        <v>1.6666666666666667</v>
      </c>
      <c r="R61" s="35">
        <v>140</v>
      </c>
      <c r="S61" s="34">
        <f t="shared" si="10"/>
        <v>1.6666666666666667</v>
      </c>
      <c r="T61" s="35">
        <v>140</v>
      </c>
      <c r="U61" s="34">
        <f t="shared" si="12"/>
        <v>1.6666666666666667</v>
      </c>
      <c r="V61" s="35">
        <v>140</v>
      </c>
      <c r="W61" s="34">
        <f t="shared" si="14"/>
        <v>1.6666666666666667</v>
      </c>
      <c r="X61" s="35">
        <v>140</v>
      </c>
      <c r="Y61" s="34">
        <f t="shared" si="16"/>
        <v>1.6666666666666667</v>
      </c>
      <c r="Z61" s="35">
        <v>140</v>
      </c>
      <c r="AA61" s="34">
        <f t="shared" si="18"/>
        <v>1.6666666666666667</v>
      </c>
      <c r="AB61" s="35">
        <v>140</v>
      </c>
      <c r="AC61" s="34">
        <f t="shared" si="20"/>
        <v>1.6666666666666667</v>
      </c>
      <c r="AD61" s="35">
        <v>140</v>
      </c>
      <c r="AE61" s="34">
        <f t="shared" si="26"/>
        <v>1.6666666666666667</v>
      </c>
      <c r="AF61" s="35">
        <v>140</v>
      </c>
      <c r="AG61" s="45"/>
      <c r="AH61" s="19"/>
    </row>
    <row r="62" spans="2:34" ht="13.5" customHeight="1" x14ac:dyDescent="0.2">
      <c r="B62" s="28"/>
      <c r="C62" s="29" t="s">
        <v>94</v>
      </c>
      <c r="D62" s="30">
        <v>60</v>
      </c>
      <c r="E62" s="31" t="s">
        <v>39</v>
      </c>
      <c r="F62" s="32">
        <v>52</v>
      </c>
      <c r="G62" s="33">
        <f t="shared" si="0"/>
        <v>3120</v>
      </c>
      <c r="H62" s="33">
        <f t="shared" si="1"/>
        <v>3120</v>
      </c>
      <c r="I62" s="34">
        <f t="shared" si="25"/>
        <v>5</v>
      </c>
      <c r="J62" s="35">
        <f t="shared" si="2"/>
        <v>260</v>
      </c>
      <c r="K62" s="34">
        <f t="shared" si="24"/>
        <v>5</v>
      </c>
      <c r="L62" s="35">
        <f t="shared" si="3"/>
        <v>260</v>
      </c>
      <c r="M62" s="34">
        <f t="shared" si="4"/>
        <v>5</v>
      </c>
      <c r="N62" s="35">
        <f t="shared" si="5"/>
        <v>260</v>
      </c>
      <c r="O62" s="34">
        <f>D62/12</f>
        <v>5</v>
      </c>
      <c r="P62" s="35">
        <f t="shared" si="7"/>
        <v>260</v>
      </c>
      <c r="Q62" s="34">
        <f t="shared" si="8"/>
        <v>5</v>
      </c>
      <c r="R62" s="35">
        <f t="shared" si="9"/>
        <v>260</v>
      </c>
      <c r="S62" s="34">
        <f t="shared" si="10"/>
        <v>5</v>
      </c>
      <c r="T62" s="35">
        <f t="shared" si="11"/>
        <v>260</v>
      </c>
      <c r="U62" s="34">
        <f t="shared" si="12"/>
        <v>5</v>
      </c>
      <c r="V62" s="35">
        <f t="shared" si="13"/>
        <v>260</v>
      </c>
      <c r="W62" s="34">
        <f t="shared" si="14"/>
        <v>5</v>
      </c>
      <c r="X62" s="35">
        <f t="shared" si="15"/>
        <v>260</v>
      </c>
      <c r="Y62" s="34">
        <f t="shared" si="16"/>
        <v>5</v>
      </c>
      <c r="Z62" s="35">
        <f t="shared" si="17"/>
        <v>260</v>
      </c>
      <c r="AA62" s="34">
        <f t="shared" si="18"/>
        <v>5</v>
      </c>
      <c r="AB62" s="35">
        <f t="shared" si="19"/>
        <v>260</v>
      </c>
      <c r="AC62" s="34">
        <f t="shared" si="20"/>
        <v>5</v>
      </c>
      <c r="AD62" s="35">
        <f t="shared" si="21"/>
        <v>260</v>
      </c>
      <c r="AE62" s="34">
        <f t="shared" si="26"/>
        <v>5</v>
      </c>
      <c r="AF62" s="35">
        <f t="shared" si="27"/>
        <v>260</v>
      </c>
      <c r="AG62" s="45"/>
      <c r="AH62" s="19"/>
    </row>
    <row r="63" spans="2:34" ht="13.5" customHeight="1" x14ac:dyDescent="0.2">
      <c r="B63" s="28"/>
      <c r="C63" s="29" t="s">
        <v>95</v>
      </c>
      <c r="D63" s="30">
        <v>20</v>
      </c>
      <c r="E63" s="31" t="s">
        <v>39</v>
      </c>
      <c r="F63" s="32">
        <v>55</v>
      </c>
      <c r="G63" s="33">
        <f t="shared" si="0"/>
        <v>1100</v>
      </c>
      <c r="H63" s="33">
        <f t="shared" si="1"/>
        <v>1100</v>
      </c>
      <c r="I63" s="34">
        <v>0</v>
      </c>
      <c r="J63" s="35">
        <v>0</v>
      </c>
      <c r="K63" s="34">
        <v>0</v>
      </c>
      <c r="L63" s="35">
        <v>0</v>
      </c>
      <c r="M63" s="34">
        <f t="shared" si="4"/>
        <v>1.6666666666666667</v>
      </c>
      <c r="N63" s="35">
        <v>110</v>
      </c>
      <c r="O63" s="34">
        <f t="shared" si="6"/>
        <v>1.6666666666666667</v>
      </c>
      <c r="P63" s="35">
        <v>110</v>
      </c>
      <c r="Q63" s="34">
        <f t="shared" si="8"/>
        <v>1.6666666666666667</v>
      </c>
      <c r="R63" s="35">
        <v>110</v>
      </c>
      <c r="S63" s="34">
        <f t="shared" si="10"/>
        <v>1.6666666666666667</v>
      </c>
      <c r="T63" s="35">
        <v>110</v>
      </c>
      <c r="U63" s="34">
        <f t="shared" si="12"/>
        <v>1.6666666666666667</v>
      </c>
      <c r="V63" s="35">
        <v>110</v>
      </c>
      <c r="W63" s="34">
        <f t="shared" si="14"/>
        <v>1.6666666666666667</v>
      </c>
      <c r="X63" s="35">
        <v>110</v>
      </c>
      <c r="Y63" s="34">
        <f t="shared" si="16"/>
        <v>1.6666666666666667</v>
      </c>
      <c r="Z63" s="35">
        <v>110</v>
      </c>
      <c r="AA63" s="34">
        <f t="shared" si="18"/>
        <v>1.6666666666666667</v>
      </c>
      <c r="AB63" s="35">
        <v>110</v>
      </c>
      <c r="AC63" s="34">
        <f t="shared" si="20"/>
        <v>1.6666666666666667</v>
      </c>
      <c r="AD63" s="35">
        <v>110</v>
      </c>
      <c r="AE63" s="34">
        <f t="shared" si="26"/>
        <v>1.6666666666666667</v>
      </c>
      <c r="AF63" s="35">
        <v>110</v>
      </c>
      <c r="AG63" s="45"/>
      <c r="AH63" s="19"/>
    </row>
    <row r="64" spans="2:34" ht="12" customHeight="1" x14ac:dyDescent="0.2">
      <c r="B64" s="28"/>
      <c r="C64" s="29" t="s">
        <v>96</v>
      </c>
      <c r="D64" s="30">
        <v>3</v>
      </c>
      <c r="E64" s="31" t="s">
        <v>45</v>
      </c>
      <c r="F64" s="32">
        <v>65</v>
      </c>
      <c r="G64" s="33">
        <f t="shared" si="0"/>
        <v>195</v>
      </c>
      <c r="H64" s="33">
        <f t="shared" si="1"/>
        <v>195</v>
      </c>
      <c r="I64" s="34">
        <v>1</v>
      </c>
      <c r="J64" s="35">
        <v>65</v>
      </c>
      <c r="K64" s="34">
        <f t="shared" si="24"/>
        <v>0.25</v>
      </c>
      <c r="L64" s="35">
        <v>0</v>
      </c>
      <c r="M64" s="34">
        <f t="shared" si="4"/>
        <v>0.25</v>
      </c>
      <c r="N64" s="35">
        <v>0</v>
      </c>
      <c r="O64" s="34">
        <f t="shared" si="6"/>
        <v>0.25</v>
      </c>
      <c r="P64" s="35">
        <v>0</v>
      </c>
      <c r="Q64" s="34">
        <v>1</v>
      </c>
      <c r="R64" s="35">
        <v>65</v>
      </c>
      <c r="S64" s="34">
        <f t="shared" si="10"/>
        <v>0.25</v>
      </c>
      <c r="T64" s="35">
        <v>0</v>
      </c>
      <c r="U64" s="34">
        <f t="shared" si="12"/>
        <v>0.25</v>
      </c>
      <c r="V64" s="35">
        <v>0</v>
      </c>
      <c r="W64" s="34">
        <f t="shared" si="14"/>
        <v>0.25</v>
      </c>
      <c r="X64" s="35">
        <v>0</v>
      </c>
      <c r="Y64" s="34">
        <f t="shared" si="16"/>
        <v>0.25</v>
      </c>
      <c r="Z64" s="35">
        <v>0</v>
      </c>
      <c r="AA64" s="34">
        <v>1</v>
      </c>
      <c r="AB64" s="35">
        <v>65</v>
      </c>
      <c r="AC64" s="34">
        <f t="shared" si="20"/>
        <v>0.25</v>
      </c>
      <c r="AD64" s="35">
        <v>0</v>
      </c>
      <c r="AE64" s="34">
        <f t="shared" si="26"/>
        <v>0.25</v>
      </c>
      <c r="AF64" s="35">
        <v>0</v>
      </c>
      <c r="AG64" s="45"/>
      <c r="AH64" s="19"/>
    </row>
    <row r="65" spans="2:34" ht="24" customHeight="1" x14ac:dyDescent="0.2">
      <c r="B65" s="28"/>
      <c r="C65" s="29" t="s">
        <v>97</v>
      </c>
      <c r="D65" s="30">
        <v>12</v>
      </c>
      <c r="E65" s="31" t="s">
        <v>70</v>
      </c>
      <c r="F65" s="32">
        <v>33.159999999999997</v>
      </c>
      <c r="G65" s="33">
        <f t="shared" si="0"/>
        <v>397.91999999999996</v>
      </c>
      <c r="H65" s="33">
        <f t="shared" si="1"/>
        <v>397.91999999999985</v>
      </c>
      <c r="I65" s="34">
        <f t="shared" si="25"/>
        <v>1</v>
      </c>
      <c r="J65" s="35">
        <f t="shared" si="2"/>
        <v>33.159999999999997</v>
      </c>
      <c r="K65" s="34">
        <f t="shared" si="24"/>
        <v>1</v>
      </c>
      <c r="L65" s="35">
        <f t="shared" si="3"/>
        <v>33.159999999999997</v>
      </c>
      <c r="M65" s="34">
        <f t="shared" si="4"/>
        <v>1</v>
      </c>
      <c r="N65" s="35">
        <f t="shared" si="5"/>
        <v>33.159999999999997</v>
      </c>
      <c r="O65" s="34">
        <f t="shared" si="6"/>
        <v>1</v>
      </c>
      <c r="P65" s="35">
        <f t="shared" si="7"/>
        <v>33.159999999999997</v>
      </c>
      <c r="Q65" s="34">
        <f t="shared" si="8"/>
        <v>1</v>
      </c>
      <c r="R65" s="35">
        <f t="shared" si="9"/>
        <v>33.159999999999997</v>
      </c>
      <c r="S65" s="34">
        <f t="shared" si="10"/>
        <v>1</v>
      </c>
      <c r="T65" s="35">
        <f t="shared" si="11"/>
        <v>33.159999999999997</v>
      </c>
      <c r="U65" s="34">
        <f t="shared" si="12"/>
        <v>1</v>
      </c>
      <c r="V65" s="35">
        <f t="shared" si="13"/>
        <v>33.159999999999997</v>
      </c>
      <c r="W65" s="34">
        <f t="shared" si="14"/>
        <v>1</v>
      </c>
      <c r="X65" s="35">
        <f t="shared" si="15"/>
        <v>33.159999999999997</v>
      </c>
      <c r="Y65" s="34">
        <f t="shared" si="16"/>
        <v>1</v>
      </c>
      <c r="Z65" s="35">
        <f t="shared" si="17"/>
        <v>33.159999999999997</v>
      </c>
      <c r="AA65" s="34">
        <f t="shared" si="18"/>
        <v>1</v>
      </c>
      <c r="AB65" s="35">
        <f t="shared" si="19"/>
        <v>33.159999999999997</v>
      </c>
      <c r="AC65" s="34">
        <f t="shared" si="20"/>
        <v>1</v>
      </c>
      <c r="AD65" s="35">
        <f t="shared" si="21"/>
        <v>33.159999999999997</v>
      </c>
      <c r="AE65" s="34">
        <f t="shared" si="26"/>
        <v>1</v>
      </c>
      <c r="AF65" s="35">
        <f t="shared" si="27"/>
        <v>33.159999999999997</v>
      </c>
      <c r="AG65" s="45"/>
      <c r="AH65" s="19"/>
    </row>
    <row r="66" spans="2:34" ht="24" customHeight="1" x14ac:dyDescent="0.2">
      <c r="B66" s="28"/>
      <c r="C66" s="29" t="s">
        <v>98</v>
      </c>
      <c r="D66" s="30">
        <v>20</v>
      </c>
      <c r="E66" s="31" t="s">
        <v>70</v>
      </c>
      <c r="F66" s="32">
        <v>45.36</v>
      </c>
      <c r="G66" s="33">
        <f t="shared" si="0"/>
        <v>907.2</v>
      </c>
      <c r="H66" s="33">
        <f t="shared" si="1"/>
        <v>907.20000000000016</v>
      </c>
      <c r="I66" s="34">
        <v>1</v>
      </c>
      <c r="J66" s="35">
        <v>45.36</v>
      </c>
      <c r="K66" s="34">
        <v>1</v>
      </c>
      <c r="L66" s="35">
        <v>45.36</v>
      </c>
      <c r="M66" s="34">
        <v>1</v>
      </c>
      <c r="N66" s="35">
        <v>45.36</v>
      </c>
      <c r="O66" s="34">
        <v>1</v>
      </c>
      <c r="P66" s="35">
        <v>45.36</v>
      </c>
      <c r="Q66" s="34">
        <f t="shared" si="8"/>
        <v>1.6666666666666667</v>
      </c>
      <c r="R66" s="35">
        <v>90.72</v>
      </c>
      <c r="S66" s="34">
        <f>D66/12</f>
        <v>1.6666666666666667</v>
      </c>
      <c r="T66" s="35">
        <v>90.72</v>
      </c>
      <c r="U66" s="34">
        <f t="shared" si="12"/>
        <v>1.6666666666666667</v>
      </c>
      <c r="V66" s="35">
        <v>90.72</v>
      </c>
      <c r="W66" s="34">
        <f t="shared" si="14"/>
        <v>1.6666666666666667</v>
      </c>
      <c r="X66" s="35">
        <v>90.72</v>
      </c>
      <c r="Y66" s="34">
        <f t="shared" si="16"/>
        <v>1.6666666666666667</v>
      </c>
      <c r="Z66" s="35">
        <v>90.72</v>
      </c>
      <c r="AA66" s="34">
        <f t="shared" si="18"/>
        <v>1.6666666666666667</v>
      </c>
      <c r="AB66" s="35">
        <v>90.72</v>
      </c>
      <c r="AC66" s="34">
        <f t="shared" si="20"/>
        <v>1.6666666666666667</v>
      </c>
      <c r="AD66" s="35">
        <v>90.72</v>
      </c>
      <c r="AE66" s="34">
        <f t="shared" si="26"/>
        <v>1.6666666666666667</v>
      </c>
      <c r="AF66" s="35">
        <v>90.72</v>
      </c>
      <c r="AG66" s="45"/>
      <c r="AH66" s="19"/>
    </row>
    <row r="67" spans="2:34" ht="24" customHeight="1" x14ac:dyDescent="0.2">
      <c r="B67" s="28"/>
      <c r="C67" s="29" t="s">
        <v>99</v>
      </c>
      <c r="D67" s="30">
        <v>50</v>
      </c>
      <c r="E67" s="31" t="s">
        <v>70</v>
      </c>
      <c r="F67" s="32">
        <v>87.55</v>
      </c>
      <c r="G67" s="33">
        <f t="shared" si="0"/>
        <v>4377.5</v>
      </c>
      <c r="H67" s="33">
        <f t="shared" si="1"/>
        <v>4377.4999999999991</v>
      </c>
      <c r="I67" s="34">
        <v>6</v>
      </c>
      <c r="J67" s="35">
        <v>525.29999999999995</v>
      </c>
      <c r="K67" s="34">
        <f t="shared" si="24"/>
        <v>4.166666666666667</v>
      </c>
      <c r="L67" s="35">
        <v>350.2</v>
      </c>
      <c r="M67" s="34">
        <f t="shared" si="4"/>
        <v>4.166666666666667</v>
      </c>
      <c r="N67" s="35">
        <v>350.2</v>
      </c>
      <c r="O67" s="34">
        <f t="shared" si="6"/>
        <v>4.166666666666667</v>
      </c>
      <c r="P67" s="35">
        <v>350.2</v>
      </c>
      <c r="Q67" s="34">
        <f t="shared" si="8"/>
        <v>4.166666666666667</v>
      </c>
      <c r="R67" s="35">
        <v>350.2</v>
      </c>
      <c r="S67" s="34">
        <f t="shared" si="10"/>
        <v>4.166666666666667</v>
      </c>
      <c r="T67" s="35">
        <v>350.2</v>
      </c>
      <c r="U67" s="34">
        <f t="shared" si="12"/>
        <v>4.166666666666667</v>
      </c>
      <c r="V67" s="35">
        <v>350.2</v>
      </c>
      <c r="W67" s="34">
        <f t="shared" si="14"/>
        <v>4.166666666666667</v>
      </c>
      <c r="X67" s="35">
        <v>350.2</v>
      </c>
      <c r="Y67" s="34">
        <f t="shared" si="16"/>
        <v>4.166666666666667</v>
      </c>
      <c r="Z67" s="35">
        <v>350.2</v>
      </c>
      <c r="AA67" s="34">
        <f t="shared" si="18"/>
        <v>4.166666666666667</v>
      </c>
      <c r="AB67" s="35">
        <v>350.2</v>
      </c>
      <c r="AC67" s="34">
        <f t="shared" si="20"/>
        <v>4.166666666666667</v>
      </c>
      <c r="AD67" s="35">
        <v>350.2</v>
      </c>
      <c r="AE67" s="34">
        <f t="shared" si="26"/>
        <v>4.166666666666667</v>
      </c>
      <c r="AF67" s="35">
        <v>350.2</v>
      </c>
      <c r="AG67" s="45"/>
      <c r="AH67" s="19"/>
    </row>
    <row r="68" spans="2:34" ht="12" customHeight="1" x14ac:dyDescent="0.2">
      <c r="B68" s="28"/>
      <c r="C68" s="29" t="s">
        <v>100</v>
      </c>
      <c r="D68" s="30">
        <v>1</v>
      </c>
      <c r="E68" s="31" t="s">
        <v>45</v>
      </c>
      <c r="F68" s="32">
        <v>275</v>
      </c>
      <c r="G68" s="33">
        <f t="shared" si="0"/>
        <v>275</v>
      </c>
      <c r="H68" s="33">
        <f t="shared" si="1"/>
        <v>275</v>
      </c>
      <c r="I68" s="34">
        <f t="shared" si="25"/>
        <v>8.3333333333333329E-2</v>
      </c>
      <c r="J68" s="35">
        <v>0</v>
      </c>
      <c r="K68" s="34">
        <f t="shared" si="24"/>
        <v>8.3333333333333329E-2</v>
      </c>
      <c r="L68" s="35">
        <v>0</v>
      </c>
      <c r="M68" s="34">
        <v>1</v>
      </c>
      <c r="N68" s="35">
        <v>275</v>
      </c>
      <c r="O68" s="34">
        <f t="shared" si="6"/>
        <v>8.3333333333333329E-2</v>
      </c>
      <c r="P68" s="35">
        <v>0</v>
      </c>
      <c r="Q68" s="34">
        <v>0</v>
      </c>
      <c r="R68" s="35">
        <v>0</v>
      </c>
      <c r="S68" s="34">
        <f t="shared" si="10"/>
        <v>8.3333333333333329E-2</v>
      </c>
      <c r="T68" s="35">
        <v>0</v>
      </c>
      <c r="U68" s="34">
        <f t="shared" si="12"/>
        <v>8.3333333333333329E-2</v>
      </c>
      <c r="V68" s="35">
        <v>0</v>
      </c>
      <c r="W68" s="34">
        <f t="shared" si="14"/>
        <v>8.3333333333333329E-2</v>
      </c>
      <c r="X68" s="35">
        <v>0</v>
      </c>
      <c r="Y68" s="34">
        <f t="shared" si="16"/>
        <v>8.3333333333333329E-2</v>
      </c>
      <c r="Z68" s="35">
        <v>0</v>
      </c>
      <c r="AA68" s="34">
        <f t="shared" si="18"/>
        <v>8.3333333333333329E-2</v>
      </c>
      <c r="AB68" s="35">
        <v>0</v>
      </c>
      <c r="AC68" s="34">
        <f t="shared" si="20"/>
        <v>8.3333333333333329E-2</v>
      </c>
      <c r="AD68" s="35">
        <v>0</v>
      </c>
      <c r="AE68" s="34">
        <f t="shared" si="26"/>
        <v>8.3333333333333329E-2</v>
      </c>
      <c r="AF68" s="35">
        <v>0</v>
      </c>
      <c r="AG68" s="45"/>
      <c r="AH68" s="19"/>
    </row>
    <row r="69" spans="2:34" ht="27.75" customHeight="1" x14ac:dyDescent="0.2">
      <c r="B69" s="28"/>
      <c r="C69" s="29" t="s">
        <v>101</v>
      </c>
      <c r="D69" s="30">
        <v>20</v>
      </c>
      <c r="E69" s="31" t="s">
        <v>39</v>
      </c>
      <c r="F69" s="32">
        <v>40</v>
      </c>
      <c r="G69" s="33">
        <f t="shared" si="0"/>
        <v>800</v>
      </c>
      <c r="H69" s="33">
        <f t="shared" si="1"/>
        <v>800</v>
      </c>
      <c r="I69" s="34">
        <v>0</v>
      </c>
      <c r="J69" s="35">
        <v>0</v>
      </c>
      <c r="K69" s="34">
        <v>0</v>
      </c>
      <c r="L69" s="35">
        <v>0</v>
      </c>
      <c r="M69" s="34">
        <f t="shared" si="4"/>
        <v>1.6666666666666667</v>
      </c>
      <c r="N69" s="35">
        <v>80</v>
      </c>
      <c r="O69" s="34">
        <f t="shared" si="6"/>
        <v>1.6666666666666667</v>
      </c>
      <c r="P69" s="35">
        <v>80</v>
      </c>
      <c r="Q69" s="34">
        <f t="shared" si="8"/>
        <v>1.6666666666666667</v>
      </c>
      <c r="R69" s="35">
        <v>80</v>
      </c>
      <c r="S69" s="34">
        <f t="shared" si="10"/>
        <v>1.6666666666666667</v>
      </c>
      <c r="T69" s="35">
        <v>80</v>
      </c>
      <c r="U69" s="34">
        <f t="shared" si="12"/>
        <v>1.6666666666666667</v>
      </c>
      <c r="V69" s="35">
        <v>80</v>
      </c>
      <c r="W69" s="34">
        <f t="shared" si="14"/>
        <v>1.6666666666666667</v>
      </c>
      <c r="X69" s="35">
        <v>80</v>
      </c>
      <c r="Y69" s="34">
        <f t="shared" si="16"/>
        <v>1.6666666666666667</v>
      </c>
      <c r="Z69" s="35">
        <v>80</v>
      </c>
      <c r="AA69" s="34">
        <f t="shared" si="18"/>
        <v>1.6666666666666667</v>
      </c>
      <c r="AB69" s="35">
        <v>80</v>
      </c>
      <c r="AC69" s="34">
        <f t="shared" si="20"/>
        <v>1.6666666666666667</v>
      </c>
      <c r="AD69" s="35">
        <v>80</v>
      </c>
      <c r="AE69" s="34">
        <f t="shared" si="26"/>
        <v>1.6666666666666667</v>
      </c>
      <c r="AF69" s="35">
        <v>80</v>
      </c>
      <c r="AG69" s="45"/>
      <c r="AH69" s="19"/>
    </row>
    <row r="70" spans="2:34" ht="12" customHeight="1" x14ac:dyDescent="0.2">
      <c r="B70" s="28"/>
      <c r="C70" s="29" t="s">
        <v>102</v>
      </c>
      <c r="D70" s="30">
        <v>20</v>
      </c>
      <c r="E70" s="31" t="s">
        <v>39</v>
      </c>
      <c r="F70" s="32">
        <v>40</v>
      </c>
      <c r="G70" s="33">
        <f t="shared" si="0"/>
        <v>800</v>
      </c>
      <c r="H70" s="33">
        <f t="shared" si="1"/>
        <v>800</v>
      </c>
      <c r="I70" s="34">
        <v>0</v>
      </c>
      <c r="J70" s="35">
        <v>0</v>
      </c>
      <c r="K70" s="34">
        <v>0</v>
      </c>
      <c r="L70" s="34">
        <v>0</v>
      </c>
      <c r="M70" s="34">
        <f t="shared" si="4"/>
        <v>1.6666666666666667</v>
      </c>
      <c r="N70" s="35">
        <v>80</v>
      </c>
      <c r="O70" s="34">
        <f t="shared" si="6"/>
        <v>1.6666666666666667</v>
      </c>
      <c r="P70" s="35">
        <v>80</v>
      </c>
      <c r="Q70" s="34">
        <f t="shared" si="8"/>
        <v>1.6666666666666667</v>
      </c>
      <c r="R70" s="35">
        <v>80</v>
      </c>
      <c r="S70" s="34">
        <f t="shared" si="10"/>
        <v>1.6666666666666667</v>
      </c>
      <c r="T70" s="35">
        <v>80</v>
      </c>
      <c r="U70" s="34">
        <f t="shared" si="12"/>
        <v>1.6666666666666667</v>
      </c>
      <c r="V70" s="35">
        <v>80</v>
      </c>
      <c r="W70" s="34">
        <f t="shared" si="14"/>
        <v>1.6666666666666667</v>
      </c>
      <c r="X70" s="35">
        <v>80</v>
      </c>
      <c r="Y70" s="34">
        <f t="shared" si="16"/>
        <v>1.6666666666666667</v>
      </c>
      <c r="Z70" s="35">
        <v>80</v>
      </c>
      <c r="AA70" s="34">
        <f t="shared" si="18"/>
        <v>1.6666666666666667</v>
      </c>
      <c r="AB70" s="35">
        <v>80</v>
      </c>
      <c r="AC70" s="34">
        <f t="shared" si="20"/>
        <v>1.6666666666666667</v>
      </c>
      <c r="AD70" s="35">
        <v>80</v>
      </c>
      <c r="AE70" s="34">
        <f t="shared" si="26"/>
        <v>1.6666666666666667</v>
      </c>
      <c r="AF70" s="35">
        <v>80</v>
      </c>
      <c r="AG70" s="45"/>
      <c r="AH70" s="19"/>
    </row>
    <row r="71" spans="2:34" ht="12" customHeight="1" x14ac:dyDescent="0.2">
      <c r="B71" s="28"/>
      <c r="C71" s="29" t="s">
        <v>103</v>
      </c>
      <c r="D71" s="46">
        <v>20</v>
      </c>
      <c r="E71" s="31" t="s">
        <v>39</v>
      </c>
      <c r="F71" s="47">
        <v>40</v>
      </c>
      <c r="G71" s="33">
        <f t="shared" si="0"/>
        <v>800</v>
      </c>
      <c r="H71" s="33">
        <f t="shared" si="1"/>
        <v>800</v>
      </c>
      <c r="I71" s="34">
        <v>0</v>
      </c>
      <c r="J71" s="35">
        <v>0</v>
      </c>
      <c r="K71" s="34">
        <v>0</v>
      </c>
      <c r="L71" s="35">
        <v>0</v>
      </c>
      <c r="M71" s="34">
        <f t="shared" si="4"/>
        <v>1.6666666666666667</v>
      </c>
      <c r="N71" s="35">
        <v>80</v>
      </c>
      <c r="O71" s="34">
        <f t="shared" si="6"/>
        <v>1.6666666666666667</v>
      </c>
      <c r="P71" s="35">
        <v>80</v>
      </c>
      <c r="Q71" s="34">
        <f t="shared" si="8"/>
        <v>1.6666666666666667</v>
      </c>
      <c r="R71" s="35">
        <v>80</v>
      </c>
      <c r="S71" s="34">
        <f t="shared" si="10"/>
        <v>1.6666666666666667</v>
      </c>
      <c r="T71" s="35">
        <v>80</v>
      </c>
      <c r="U71" s="34">
        <f t="shared" si="12"/>
        <v>1.6666666666666667</v>
      </c>
      <c r="V71" s="35">
        <v>80</v>
      </c>
      <c r="W71" s="34">
        <f t="shared" si="14"/>
        <v>1.6666666666666667</v>
      </c>
      <c r="X71" s="35">
        <v>80</v>
      </c>
      <c r="Y71" s="34">
        <f t="shared" si="16"/>
        <v>1.6666666666666667</v>
      </c>
      <c r="Z71" s="35">
        <v>80</v>
      </c>
      <c r="AA71" s="34">
        <f t="shared" si="18"/>
        <v>1.6666666666666667</v>
      </c>
      <c r="AB71" s="35">
        <v>80</v>
      </c>
      <c r="AC71" s="34">
        <f t="shared" si="20"/>
        <v>1.6666666666666667</v>
      </c>
      <c r="AD71" s="35">
        <v>80</v>
      </c>
      <c r="AE71" s="34">
        <f t="shared" si="26"/>
        <v>1.6666666666666667</v>
      </c>
      <c r="AF71" s="35">
        <v>80</v>
      </c>
      <c r="AG71" s="45"/>
      <c r="AH71" s="19"/>
    </row>
    <row r="72" spans="2:34" ht="12" customHeight="1" x14ac:dyDescent="0.2">
      <c r="B72" s="28"/>
      <c r="C72" s="29" t="s">
        <v>104</v>
      </c>
      <c r="D72" s="46">
        <v>15</v>
      </c>
      <c r="E72" s="31" t="s">
        <v>39</v>
      </c>
      <c r="F72" s="47">
        <v>420</v>
      </c>
      <c r="G72" s="33">
        <f t="shared" si="0"/>
        <v>6300</v>
      </c>
      <c r="H72" s="33">
        <f t="shared" si="1"/>
        <v>6300</v>
      </c>
      <c r="I72" s="34">
        <v>2</v>
      </c>
      <c r="J72" s="35">
        <v>840</v>
      </c>
      <c r="K72" s="34">
        <v>2</v>
      </c>
      <c r="L72" s="35">
        <v>840</v>
      </c>
      <c r="M72" s="34">
        <v>2</v>
      </c>
      <c r="N72" s="35">
        <v>840</v>
      </c>
      <c r="O72" s="34">
        <f t="shared" si="6"/>
        <v>1.25</v>
      </c>
      <c r="P72" s="35">
        <v>420</v>
      </c>
      <c r="Q72" s="34">
        <f t="shared" si="8"/>
        <v>1.25</v>
      </c>
      <c r="R72" s="35">
        <v>420</v>
      </c>
      <c r="S72" s="34">
        <f t="shared" si="10"/>
        <v>1.25</v>
      </c>
      <c r="T72" s="35">
        <v>420</v>
      </c>
      <c r="U72" s="34">
        <f t="shared" si="12"/>
        <v>1.25</v>
      </c>
      <c r="V72" s="35">
        <v>420</v>
      </c>
      <c r="W72" s="34">
        <f t="shared" si="14"/>
        <v>1.25</v>
      </c>
      <c r="X72" s="35">
        <v>420</v>
      </c>
      <c r="Y72" s="34">
        <f t="shared" si="16"/>
        <v>1.25</v>
      </c>
      <c r="Z72" s="35">
        <v>420</v>
      </c>
      <c r="AA72" s="34">
        <f t="shared" si="18"/>
        <v>1.25</v>
      </c>
      <c r="AB72" s="35">
        <v>420</v>
      </c>
      <c r="AC72" s="34">
        <f t="shared" si="20"/>
        <v>1.25</v>
      </c>
      <c r="AD72" s="35">
        <v>420</v>
      </c>
      <c r="AE72" s="34">
        <f t="shared" si="26"/>
        <v>1.25</v>
      </c>
      <c r="AF72" s="35">
        <v>420</v>
      </c>
      <c r="AG72" s="45"/>
      <c r="AH72" s="19"/>
    </row>
    <row r="73" spans="2:34" ht="25.5" customHeight="1" x14ac:dyDescent="0.2">
      <c r="B73" s="26">
        <v>212</v>
      </c>
      <c r="C73" s="21" t="s">
        <v>105</v>
      </c>
      <c r="D73" s="46"/>
      <c r="E73" s="20"/>
      <c r="F73" s="48"/>
      <c r="G73" s="49">
        <f>SUM(G74)</f>
        <v>930</v>
      </c>
      <c r="H73" s="49">
        <f>SUM(H74)</f>
        <v>930</v>
      </c>
      <c r="I73" s="34">
        <v>1</v>
      </c>
      <c r="J73" s="49">
        <f>SUM(J74)</f>
        <v>0</v>
      </c>
      <c r="K73" s="27"/>
      <c r="L73" s="49">
        <f>SUM(L74)</f>
        <v>0</v>
      </c>
      <c r="M73" s="50"/>
      <c r="N73" s="49">
        <f>SUM(N74)</f>
        <v>0</v>
      </c>
      <c r="O73" s="50"/>
      <c r="P73" s="49">
        <f>SUM(P74)</f>
        <v>0</v>
      </c>
      <c r="Q73" s="51"/>
      <c r="R73" s="49">
        <f>SUM(R74)</f>
        <v>620</v>
      </c>
      <c r="S73" s="51"/>
      <c r="T73" s="49">
        <f>SUM(T74)</f>
        <v>0</v>
      </c>
      <c r="U73" s="51"/>
      <c r="V73" s="49">
        <f>SUM(V74)</f>
        <v>0</v>
      </c>
      <c r="W73" s="51"/>
      <c r="X73" s="49">
        <f>SUM(X74)</f>
        <v>0</v>
      </c>
      <c r="Y73" s="51"/>
      <c r="Z73" s="49">
        <f>SUM(Z74)</f>
        <v>0</v>
      </c>
      <c r="AA73" s="51"/>
      <c r="AB73" s="49">
        <f>SUM(AB74)</f>
        <v>0</v>
      </c>
      <c r="AC73" s="51"/>
      <c r="AD73" s="49">
        <f>SUM(AD74)</f>
        <v>310</v>
      </c>
      <c r="AE73" s="30"/>
      <c r="AF73" s="49">
        <f>SUM(AF74)</f>
        <v>0</v>
      </c>
      <c r="AG73" s="45"/>
      <c r="AH73" s="19"/>
    </row>
    <row r="74" spans="2:34" ht="12" customHeight="1" x14ac:dyDescent="0.2">
      <c r="B74" s="26"/>
      <c r="C74" s="29" t="s">
        <v>106</v>
      </c>
      <c r="D74" s="46">
        <f>I74+K74+M74+O74+Q74+S74+U74+W74+Y74+AA74+AC74+AE74</f>
        <v>3</v>
      </c>
      <c r="E74" s="31" t="s">
        <v>39</v>
      </c>
      <c r="F74" s="47">
        <f>715/3</f>
        <v>238.33333333333334</v>
      </c>
      <c r="G74" s="52">
        <f>SUM(J74,L74,N74,P74,R74,T74,V74,X74,Z74,AB74,AD74,AF74)</f>
        <v>930</v>
      </c>
      <c r="H74" s="33">
        <f t="shared" ref="H74:H132" si="28">J74+L74+N74+P74+R74+T74+V74+X74+Z74+AB74+AD74+AF74</f>
        <v>930</v>
      </c>
      <c r="I74" s="34">
        <v>0</v>
      </c>
      <c r="J74" s="53">
        <v>0</v>
      </c>
      <c r="K74" s="54">
        <v>0</v>
      </c>
      <c r="L74" s="53">
        <v>0</v>
      </c>
      <c r="M74" s="54">
        <v>0</v>
      </c>
      <c r="N74" s="53">
        <v>0</v>
      </c>
      <c r="O74" s="54">
        <v>0</v>
      </c>
      <c r="P74" s="53">
        <v>0</v>
      </c>
      <c r="Q74" s="54">
        <v>2</v>
      </c>
      <c r="R74" s="53">
        <v>620</v>
      </c>
      <c r="S74" s="54">
        <v>0</v>
      </c>
      <c r="T74" s="53">
        <v>0</v>
      </c>
      <c r="U74" s="54">
        <v>0</v>
      </c>
      <c r="V74" s="53">
        <v>0</v>
      </c>
      <c r="W74" s="54">
        <v>0</v>
      </c>
      <c r="X74" s="53">
        <v>0</v>
      </c>
      <c r="Y74" s="54">
        <v>0</v>
      </c>
      <c r="Z74" s="53">
        <v>0</v>
      </c>
      <c r="AA74" s="54">
        <v>0</v>
      </c>
      <c r="AB74" s="53">
        <v>0</v>
      </c>
      <c r="AC74" s="54">
        <v>1</v>
      </c>
      <c r="AD74" s="53">
        <v>310</v>
      </c>
      <c r="AE74" s="30">
        <v>0</v>
      </c>
      <c r="AF74" s="35">
        <v>0</v>
      </c>
      <c r="AG74" s="45"/>
      <c r="AH74" s="19"/>
    </row>
    <row r="75" spans="2:34" ht="15" customHeight="1" x14ac:dyDescent="0.2">
      <c r="B75" s="26">
        <v>213</v>
      </c>
      <c r="C75" s="21" t="s">
        <v>107</v>
      </c>
      <c r="D75" s="46"/>
      <c r="E75" s="20"/>
      <c r="F75" s="48"/>
      <c r="G75" s="49">
        <f>SUM(G76)</f>
        <v>4312.5</v>
      </c>
      <c r="H75" s="49">
        <f>SUM(H76)</f>
        <v>4312.5</v>
      </c>
      <c r="I75" s="34">
        <v>0</v>
      </c>
      <c r="J75" s="49">
        <f>SUM(J76)</f>
        <v>0</v>
      </c>
      <c r="K75" s="27"/>
      <c r="L75" s="49">
        <f>SUM(L76)</f>
        <v>0</v>
      </c>
      <c r="M75" s="50"/>
      <c r="N75" s="49">
        <f>SUM(N76)</f>
        <v>0</v>
      </c>
      <c r="O75" s="50"/>
      <c r="P75" s="49">
        <f>SUM(P76)</f>
        <v>0</v>
      </c>
      <c r="Q75" s="51"/>
      <c r="R75" s="49">
        <f>SUM(R76)</f>
        <v>0</v>
      </c>
      <c r="S75" s="51"/>
      <c r="T75" s="49">
        <f>SUM(T76)</f>
        <v>4312.5</v>
      </c>
      <c r="U75" s="51"/>
      <c r="V75" s="49">
        <f>SUM(V76)</f>
        <v>0</v>
      </c>
      <c r="W75" s="51"/>
      <c r="X75" s="49">
        <f>SUM(X76)</f>
        <v>0</v>
      </c>
      <c r="Y75" s="51"/>
      <c r="Z75" s="49">
        <f>SUM(Z76)</f>
        <v>0</v>
      </c>
      <c r="AA75" s="51"/>
      <c r="AB75" s="49">
        <f>SUM(AB76)</f>
        <v>0</v>
      </c>
      <c r="AC75" s="51"/>
      <c r="AD75" s="49">
        <f>SUM(AD76)</f>
        <v>0</v>
      </c>
      <c r="AE75" s="51"/>
      <c r="AF75" s="49">
        <f>SUM(AF76)</f>
        <v>0</v>
      </c>
      <c r="AG75" s="19"/>
    </row>
    <row r="76" spans="2:34" ht="12.75" customHeight="1" x14ac:dyDescent="0.2">
      <c r="B76" s="26"/>
      <c r="C76" s="29" t="s">
        <v>108</v>
      </c>
      <c r="D76" s="46">
        <f>I76+K76+M76+O76+Q76+S76+U76+W76+Y76+AA76+AC76+AE76</f>
        <v>2</v>
      </c>
      <c r="E76" s="31" t="s">
        <v>39</v>
      </c>
      <c r="F76" s="47">
        <f>4312.5/2</f>
        <v>2156.25</v>
      </c>
      <c r="G76" s="52">
        <f>SUM(J76,L76,N76,P76,R76,T76,V76,X76,Z76,AB76,AD76,AF76)</f>
        <v>4312.5</v>
      </c>
      <c r="H76" s="33">
        <f t="shared" si="28"/>
        <v>4312.5</v>
      </c>
      <c r="I76" s="34">
        <v>0</v>
      </c>
      <c r="J76" s="53">
        <v>0</v>
      </c>
      <c r="K76" s="54">
        <v>0</v>
      </c>
      <c r="L76" s="53">
        <v>0</v>
      </c>
      <c r="M76" s="54">
        <v>0</v>
      </c>
      <c r="N76" s="53">
        <v>0</v>
      </c>
      <c r="O76" s="54">
        <v>0</v>
      </c>
      <c r="P76" s="53">
        <v>0</v>
      </c>
      <c r="Q76" s="54">
        <v>0</v>
      </c>
      <c r="R76" s="53">
        <v>0</v>
      </c>
      <c r="S76" s="54">
        <v>2</v>
      </c>
      <c r="T76" s="53">
        <v>4312.5</v>
      </c>
      <c r="U76" s="54">
        <v>0</v>
      </c>
      <c r="V76" s="53">
        <v>0</v>
      </c>
      <c r="W76" s="54">
        <v>0</v>
      </c>
      <c r="X76" s="53">
        <v>0</v>
      </c>
      <c r="Y76" s="54">
        <v>0</v>
      </c>
      <c r="Z76" s="53">
        <v>0</v>
      </c>
      <c r="AA76" s="54">
        <v>0</v>
      </c>
      <c r="AB76" s="53">
        <v>0</v>
      </c>
      <c r="AC76" s="54">
        <v>0</v>
      </c>
      <c r="AD76" s="53">
        <v>0</v>
      </c>
      <c r="AE76" s="54">
        <v>0</v>
      </c>
      <c r="AF76" s="53">
        <v>0</v>
      </c>
      <c r="AG76" s="19"/>
    </row>
    <row r="77" spans="2:34" ht="35.25" customHeight="1" x14ac:dyDescent="0.2">
      <c r="B77" s="26">
        <v>214</v>
      </c>
      <c r="C77" s="21" t="s">
        <v>109</v>
      </c>
      <c r="D77" s="46"/>
      <c r="E77" s="55"/>
      <c r="F77" s="56"/>
      <c r="G77" s="49">
        <f>SUM(G78:G99)</f>
        <v>223785</v>
      </c>
      <c r="H77" s="49">
        <f>SUM(H78:H99)</f>
        <v>223785</v>
      </c>
      <c r="I77" s="51"/>
      <c r="J77" s="49">
        <f>SUM(J78:J99)</f>
        <v>43337</v>
      </c>
      <c r="K77" s="50"/>
      <c r="L77" s="49">
        <f>SUM(L78:L99)</f>
        <v>8258</v>
      </c>
      <c r="M77" s="50"/>
      <c r="N77" s="49">
        <f>SUM(N78:N99)</f>
        <v>13297</v>
      </c>
      <c r="O77" s="50"/>
      <c r="P77" s="49">
        <f>SUM(P78:P99)</f>
        <v>25348</v>
      </c>
      <c r="Q77" s="50"/>
      <c r="R77" s="49">
        <f>SUM(R78:R99)</f>
        <v>15458</v>
      </c>
      <c r="S77" s="50"/>
      <c r="T77" s="49">
        <f>SUM(T78:T99)</f>
        <v>10247</v>
      </c>
      <c r="U77" s="50"/>
      <c r="V77" s="49">
        <f>SUM(V78:V99)</f>
        <v>32898</v>
      </c>
      <c r="W77" s="50"/>
      <c r="X77" s="49">
        <f>SUM(X78:X99)</f>
        <v>6000</v>
      </c>
      <c r="Y77" s="50"/>
      <c r="Z77" s="49">
        <f>SUM(Z78:Z99)</f>
        <v>23597</v>
      </c>
      <c r="AA77" s="50"/>
      <c r="AB77" s="49">
        <f>SUM(AB78:AB99)</f>
        <v>13298</v>
      </c>
      <c r="AC77" s="50"/>
      <c r="AD77" s="49">
        <f>SUM(AD78:AD99)</f>
        <v>24239</v>
      </c>
      <c r="AE77" s="50"/>
      <c r="AF77" s="49">
        <f>SUM(AF78:AF99)</f>
        <v>7808</v>
      </c>
      <c r="AG77" s="19"/>
    </row>
    <row r="78" spans="2:34" ht="13.5" customHeight="1" x14ac:dyDescent="0.2">
      <c r="B78" s="26"/>
      <c r="C78" s="29" t="s">
        <v>110</v>
      </c>
      <c r="D78" s="30">
        <v>5</v>
      </c>
      <c r="E78" s="31" t="s">
        <v>39</v>
      </c>
      <c r="F78" s="47">
        <v>2900</v>
      </c>
      <c r="G78" s="52">
        <f>F78*D78</f>
        <v>14500</v>
      </c>
      <c r="H78" s="33">
        <f t="shared" si="28"/>
        <v>14500</v>
      </c>
      <c r="I78" s="54">
        <v>1</v>
      </c>
      <c r="J78" s="53">
        <v>2900</v>
      </c>
      <c r="K78" s="54">
        <v>0</v>
      </c>
      <c r="L78" s="53">
        <v>0</v>
      </c>
      <c r="M78" s="54">
        <v>0</v>
      </c>
      <c r="N78" s="53">
        <v>0</v>
      </c>
      <c r="O78" s="54">
        <v>1</v>
      </c>
      <c r="P78" s="53">
        <v>2900</v>
      </c>
      <c r="Q78" s="54">
        <v>0</v>
      </c>
      <c r="R78" s="53">
        <v>0</v>
      </c>
      <c r="S78" s="54">
        <v>0</v>
      </c>
      <c r="T78" s="53">
        <v>0</v>
      </c>
      <c r="U78" s="54">
        <v>1</v>
      </c>
      <c r="V78" s="53">
        <v>2900</v>
      </c>
      <c r="W78" s="54">
        <v>0</v>
      </c>
      <c r="X78" s="53">
        <v>0</v>
      </c>
      <c r="Y78" s="54">
        <v>1</v>
      </c>
      <c r="Z78" s="53">
        <v>2900</v>
      </c>
      <c r="AA78" s="54">
        <v>0</v>
      </c>
      <c r="AB78" s="53">
        <v>0</v>
      </c>
      <c r="AC78" s="54">
        <v>1</v>
      </c>
      <c r="AD78" s="53">
        <v>2900</v>
      </c>
      <c r="AE78" s="54">
        <v>0</v>
      </c>
      <c r="AF78" s="53">
        <v>0</v>
      </c>
      <c r="AG78" s="19"/>
    </row>
    <row r="79" spans="2:34" ht="15.75" customHeight="1" x14ac:dyDescent="0.2">
      <c r="B79" s="26"/>
      <c r="C79" s="29" t="s">
        <v>111</v>
      </c>
      <c r="D79" s="30">
        <v>3</v>
      </c>
      <c r="E79" s="31" t="s">
        <v>39</v>
      </c>
      <c r="F79" s="47">
        <v>2900</v>
      </c>
      <c r="G79" s="52">
        <f t="shared" ref="G79:G97" si="29">F79*D79</f>
        <v>8700</v>
      </c>
      <c r="H79" s="33">
        <f t="shared" si="28"/>
        <v>8700</v>
      </c>
      <c r="I79" s="54">
        <v>1</v>
      </c>
      <c r="J79" s="53">
        <v>2900</v>
      </c>
      <c r="K79" s="54">
        <v>0</v>
      </c>
      <c r="L79" s="53">
        <v>0</v>
      </c>
      <c r="M79" s="54">
        <v>0</v>
      </c>
      <c r="N79" s="53">
        <v>0</v>
      </c>
      <c r="O79" s="54">
        <v>0</v>
      </c>
      <c r="P79" s="53">
        <v>0</v>
      </c>
      <c r="Q79" s="54">
        <v>0</v>
      </c>
      <c r="R79" s="53">
        <v>0</v>
      </c>
      <c r="S79" s="54">
        <v>0</v>
      </c>
      <c r="T79" s="53">
        <v>0</v>
      </c>
      <c r="U79" s="54">
        <v>1</v>
      </c>
      <c r="V79" s="53">
        <v>2900</v>
      </c>
      <c r="W79" s="54">
        <v>0</v>
      </c>
      <c r="X79" s="53">
        <v>0</v>
      </c>
      <c r="Y79" s="54">
        <v>0</v>
      </c>
      <c r="Z79" s="53">
        <v>0</v>
      </c>
      <c r="AA79" s="54">
        <v>0</v>
      </c>
      <c r="AB79" s="53">
        <v>0</v>
      </c>
      <c r="AC79" s="54">
        <v>1</v>
      </c>
      <c r="AD79" s="53">
        <v>2900</v>
      </c>
      <c r="AE79" s="54">
        <v>0</v>
      </c>
      <c r="AF79" s="53">
        <v>0</v>
      </c>
      <c r="AG79" s="19"/>
    </row>
    <row r="80" spans="2:34" ht="13.5" customHeight="1" x14ac:dyDescent="0.2">
      <c r="B80" s="26"/>
      <c r="C80" s="29" t="s">
        <v>112</v>
      </c>
      <c r="D80" s="30">
        <v>1</v>
      </c>
      <c r="E80" s="31" t="s">
        <v>39</v>
      </c>
      <c r="F80" s="47">
        <v>2900</v>
      </c>
      <c r="G80" s="52">
        <f t="shared" si="29"/>
        <v>2900</v>
      </c>
      <c r="H80" s="33">
        <f t="shared" si="28"/>
        <v>2900</v>
      </c>
      <c r="I80" s="54">
        <v>0</v>
      </c>
      <c r="J80" s="53">
        <v>0</v>
      </c>
      <c r="K80" s="54">
        <v>0</v>
      </c>
      <c r="L80" s="53">
        <v>0</v>
      </c>
      <c r="M80" s="54">
        <v>1</v>
      </c>
      <c r="N80" s="53">
        <v>2900</v>
      </c>
      <c r="O80" s="54">
        <v>0</v>
      </c>
      <c r="P80" s="53">
        <v>0</v>
      </c>
      <c r="Q80" s="54">
        <v>0</v>
      </c>
      <c r="R80" s="53">
        <v>0</v>
      </c>
      <c r="S80" s="54">
        <v>0</v>
      </c>
      <c r="T80" s="53">
        <v>0</v>
      </c>
      <c r="U80" s="54">
        <v>0</v>
      </c>
      <c r="V80" s="53">
        <v>0</v>
      </c>
      <c r="W80" s="54">
        <v>0</v>
      </c>
      <c r="X80" s="53">
        <v>0</v>
      </c>
      <c r="Y80" s="54">
        <v>0</v>
      </c>
      <c r="Z80" s="53">
        <v>0</v>
      </c>
      <c r="AA80" s="54">
        <v>0</v>
      </c>
      <c r="AB80" s="53">
        <v>0</v>
      </c>
      <c r="AC80" s="54">
        <v>0</v>
      </c>
      <c r="AD80" s="53">
        <v>0</v>
      </c>
      <c r="AE80" s="54">
        <v>0</v>
      </c>
      <c r="AF80" s="53">
        <v>0</v>
      </c>
      <c r="AG80" s="19"/>
    </row>
    <row r="81" spans="2:33" ht="14.25" customHeight="1" x14ac:dyDescent="0.2">
      <c r="B81" s="26"/>
      <c r="C81" s="29" t="s">
        <v>113</v>
      </c>
      <c r="D81" s="30">
        <v>3</v>
      </c>
      <c r="E81" s="31" t="s">
        <v>39</v>
      </c>
      <c r="F81" s="47">
        <v>2900</v>
      </c>
      <c r="G81" s="52">
        <f t="shared" si="29"/>
        <v>8700</v>
      </c>
      <c r="H81" s="33">
        <f t="shared" si="28"/>
        <v>8700</v>
      </c>
      <c r="I81" s="54">
        <v>1</v>
      </c>
      <c r="J81" s="53">
        <v>2900</v>
      </c>
      <c r="K81" s="54">
        <v>0</v>
      </c>
      <c r="L81" s="53">
        <v>0</v>
      </c>
      <c r="M81" s="54">
        <v>0</v>
      </c>
      <c r="N81" s="53">
        <v>0</v>
      </c>
      <c r="O81" s="54">
        <v>1</v>
      </c>
      <c r="P81" s="53">
        <v>2900</v>
      </c>
      <c r="Q81" s="54">
        <v>0</v>
      </c>
      <c r="R81" s="53">
        <v>0</v>
      </c>
      <c r="S81" s="54">
        <v>0</v>
      </c>
      <c r="T81" s="53">
        <v>0</v>
      </c>
      <c r="U81" s="54">
        <v>1</v>
      </c>
      <c r="V81" s="53">
        <v>2900</v>
      </c>
      <c r="W81" s="54">
        <v>0</v>
      </c>
      <c r="X81" s="53">
        <v>0</v>
      </c>
      <c r="Y81" s="54">
        <v>0</v>
      </c>
      <c r="Z81" s="53">
        <v>0</v>
      </c>
      <c r="AA81" s="54">
        <v>0</v>
      </c>
      <c r="AB81" s="53">
        <v>0</v>
      </c>
      <c r="AC81" s="54">
        <v>0</v>
      </c>
      <c r="AD81" s="53">
        <v>0</v>
      </c>
      <c r="AE81" s="54">
        <v>0</v>
      </c>
      <c r="AF81" s="53">
        <v>0</v>
      </c>
      <c r="AG81" s="19"/>
    </row>
    <row r="82" spans="2:33" ht="15.75" customHeight="1" x14ac:dyDescent="0.2">
      <c r="B82" s="26"/>
      <c r="C82" s="29" t="s">
        <v>114</v>
      </c>
      <c r="D82" s="30">
        <v>10</v>
      </c>
      <c r="E82" s="31" t="s">
        <v>39</v>
      </c>
      <c r="F82" s="47">
        <v>1800</v>
      </c>
      <c r="G82" s="52">
        <f t="shared" si="29"/>
        <v>18000</v>
      </c>
      <c r="H82" s="33">
        <f t="shared" si="28"/>
        <v>18000</v>
      </c>
      <c r="I82" s="54">
        <v>1</v>
      </c>
      <c r="J82" s="53">
        <v>1800</v>
      </c>
      <c r="K82" s="54">
        <v>0</v>
      </c>
      <c r="L82" s="53">
        <v>0</v>
      </c>
      <c r="M82" s="54">
        <v>1</v>
      </c>
      <c r="N82" s="53">
        <v>1800</v>
      </c>
      <c r="O82" s="54">
        <v>1</v>
      </c>
      <c r="P82" s="53">
        <v>1800</v>
      </c>
      <c r="Q82" s="54">
        <v>0</v>
      </c>
      <c r="R82" s="53">
        <v>0</v>
      </c>
      <c r="S82" s="54">
        <v>1</v>
      </c>
      <c r="T82" s="53">
        <v>1800</v>
      </c>
      <c r="U82" s="54">
        <v>1</v>
      </c>
      <c r="V82" s="53">
        <v>1800</v>
      </c>
      <c r="W82" s="54">
        <v>1</v>
      </c>
      <c r="X82" s="53">
        <v>1800</v>
      </c>
      <c r="Y82" s="54">
        <v>1</v>
      </c>
      <c r="Z82" s="53">
        <v>1800</v>
      </c>
      <c r="AA82" s="54">
        <v>1</v>
      </c>
      <c r="AB82" s="53">
        <v>1800</v>
      </c>
      <c r="AC82" s="54">
        <v>1</v>
      </c>
      <c r="AD82" s="53">
        <v>1800</v>
      </c>
      <c r="AE82" s="54">
        <v>1</v>
      </c>
      <c r="AF82" s="53">
        <v>1800</v>
      </c>
      <c r="AG82" s="19"/>
    </row>
    <row r="83" spans="2:33" ht="15.75" customHeight="1" x14ac:dyDescent="0.2">
      <c r="B83" s="26"/>
      <c r="C83" s="29" t="s">
        <v>115</v>
      </c>
      <c r="D83" s="30">
        <v>4</v>
      </c>
      <c r="E83" s="31" t="s">
        <v>39</v>
      </c>
      <c r="F83" s="47">
        <v>1800</v>
      </c>
      <c r="G83" s="52">
        <f t="shared" si="29"/>
        <v>7200</v>
      </c>
      <c r="H83" s="33">
        <f t="shared" si="28"/>
        <v>7200</v>
      </c>
      <c r="I83" s="54">
        <v>1</v>
      </c>
      <c r="J83" s="53">
        <v>1800</v>
      </c>
      <c r="K83" s="54">
        <v>0</v>
      </c>
      <c r="L83" s="53">
        <v>0</v>
      </c>
      <c r="M83" s="54">
        <v>0</v>
      </c>
      <c r="N83" s="53">
        <v>0</v>
      </c>
      <c r="O83" s="54">
        <v>1</v>
      </c>
      <c r="P83" s="53">
        <v>1800</v>
      </c>
      <c r="Q83" s="54">
        <v>0</v>
      </c>
      <c r="R83" s="53">
        <v>0</v>
      </c>
      <c r="S83" s="54">
        <v>0</v>
      </c>
      <c r="T83" s="53">
        <v>0</v>
      </c>
      <c r="U83" s="54">
        <v>1</v>
      </c>
      <c r="V83" s="53">
        <v>1800</v>
      </c>
      <c r="W83" s="54">
        <v>0</v>
      </c>
      <c r="X83" s="53">
        <v>0</v>
      </c>
      <c r="Y83" s="54">
        <v>0</v>
      </c>
      <c r="Z83" s="53">
        <v>0</v>
      </c>
      <c r="AA83" s="54">
        <v>1</v>
      </c>
      <c r="AB83" s="53">
        <v>1800</v>
      </c>
      <c r="AC83" s="54">
        <v>0</v>
      </c>
      <c r="AD83" s="53">
        <v>0</v>
      </c>
      <c r="AE83" s="54">
        <v>0</v>
      </c>
      <c r="AF83" s="53">
        <v>0</v>
      </c>
      <c r="AG83" s="19"/>
    </row>
    <row r="84" spans="2:33" ht="18.75" customHeight="1" x14ac:dyDescent="0.2">
      <c r="B84" s="26"/>
      <c r="C84" s="29" t="s">
        <v>116</v>
      </c>
      <c r="D84" s="30">
        <v>4</v>
      </c>
      <c r="E84" s="31" t="s">
        <v>39</v>
      </c>
      <c r="F84" s="47">
        <v>1350</v>
      </c>
      <c r="G84" s="52">
        <f t="shared" si="29"/>
        <v>5400</v>
      </c>
      <c r="H84" s="33">
        <f t="shared" si="28"/>
        <v>5400</v>
      </c>
      <c r="I84" s="54">
        <v>1</v>
      </c>
      <c r="J84" s="53">
        <v>1350</v>
      </c>
      <c r="K84" s="54">
        <v>0</v>
      </c>
      <c r="L84" s="53">
        <v>0</v>
      </c>
      <c r="M84" s="54">
        <v>0</v>
      </c>
      <c r="N84" s="53">
        <v>0</v>
      </c>
      <c r="O84" s="54">
        <v>1</v>
      </c>
      <c r="P84" s="53">
        <v>1350</v>
      </c>
      <c r="Q84" s="54">
        <v>0</v>
      </c>
      <c r="R84" s="53">
        <v>0</v>
      </c>
      <c r="S84" s="54">
        <v>0</v>
      </c>
      <c r="T84" s="53">
        <v>0</v>
      </c>
      <c r="U84" s="54">
        <v>0</v>
      </c>
      <c r="V84" s="53">
        <v>0</v>
      </c>
      <c r="W84" s="54">
        <v>0</v>
      </c>
      <c r="X84" s="53">
        <v>0</v>
      </c>
      <c r="Y84" s="54">
        <v>1</v>
      </c>
      <c r="Z84" s="53">
        <v>1350</v>
      </c>
      <c r="AA84" s="54">
        <v>0</v>
      </c>
      <c r="AB84" s="53">
        <v>0</v>
      </c>
      <c r="AC84" s="54">
        <v>0</v>
      </c>
      <c r="AD84" s="53">
        <v>0</v>
      </c>
      <c r="AE84" s="54">
        <v>1</v>
      </c>
      <c r="AF84" s="53">
        <v>1350</v>
      </c>
      <c r="AG84" s="19"/>
    </row>
    <row r="85" spans="2:33" ht="15.75" customHeight="1" x14ac:dyDescent="0.2">
      <c r="B85" s="26"/>
      <c r="C85" s="29" t="s">
        <v>117</v>
      </c>
      <c r="D85" s="30">
        <v>4</v>
      </c>
      <c r="E85" s="31" t="s">
        <v>39</v>
      </c>
      <c r="F85" s="47">
        <v>1750</v>
      </c>
      <c r="G85" s="52">
        <f t="shared" si="29"/>
        <v>7000</v>
      </c>
      <c r="H85" s="33">
        <f t="shared" si="28"/>
        <v>7000</v>
      </c>
      <c r="I85" s="54">
        <v>1</v>
      </c>
      <c r="J85" s="53">
        <v>1750</v>
      </c>
      <c r="K85" s="54">
        <v>0</v>
      </c>
      <c r="L85" s="53">
        <v>0</v>
      </c>
      <c r="M85" s="54">
        <v>1</v>
      </c>
      <c r="N85" s="53">
        <v>1750</v>
      </c>
      <c r="O85" s="54">
        <v>0</v>
      </c>
      <c r="P85" s="53">
        <v>0</v>
      </c>
      <c r="Q85" s="54">
        <v>0</v>
      </c>
      <c r="R85" s="53">
        <v>0</v>
      </c>
      <c r="S85" s="54">
        <v>1</v>
      </c>
      <c r="T85" s="53">
        <v>1750</v>
      </c>
      <c r="U85" s="54">
        <v>0</v>
      </c>
      <c r="V85" s="53">
        <v>0</v>
      </c>
      <c r="W85" s="54">
        <v>0</v>
      </c>
      <c r="X85" s="53">
        <v>0</v>
      </c>
      <c r="Y85" s="54">
        <v>1</v>
      </c>
      <c r="Z85" s="53">
        <v>1750</v>
      </c>
      <c r="AA85" s="54">
        <v>0</v>
      </c>
      <c r="AB85" s="53">
        <v>0</v>
      </c>
      <c r="AC85" s="54">
        <v>0</v>
      </c>
      <c r="AD85" s="53">
        <v>0</v>
      </c>
      <c r="AE85" s="54">
        <v>0</v>
      </c>
      <c r="AF85" s="53">
        <v>0</v>
      </c>
      <c r="AG85" s="19"/>
    </row>
    <row r="86" spans="2:33" ht="12" customHeight="1" x14ac:dyDescent="0.2">
      <c r="B86" s="26"/>
      <c r="C86" s="29" t="s">
        <v>118</v>
      </c>
      <c r="D86" s="30">
        <v>2</v>
      </c>
      <c r="E86" s="31" t="s">
        <v>39</v>
      </c>
      <c r="F86" s="47">
        <v>1750</v>
      </c>
      <c r="G86" s="52">
        <f t="shared" si="29"/>
        <v>3500</v>
      </c>
      <c r="H86" s="33">
        <f t="shared" si="28"/>
        <v>3500</v>
      </c>
      <c r="I86" s="54">
        <v>1</v>
      </c>
      <c r="J86" s="53">
        <v>1750</v>
      </c>
      <c r="K86" s="54">
        <v>0</v>
      </c>
      <c r="L86" s="53">
        <v>0</v>
      </c>
      <c r="M86" s="54">
        <v>0</v>
      </c>
      <c r="N86" s="53">
        <v>0</v>
      </c>
      <c r="O86" s="54">
        <v>0</v>
      </c>
      <c r="P86" s="53">
        <v>0</v>
      </c>
      <c r="Q86" s="54">
        <v>0</v>
      </c>
      <c r="R86" s="53">
        <v>0</v>
      </c>
      <c r="S86" s="54">
        <v>1</v>
      </c>
      <c r="T86" s="53">
        <v>1750</v>
      </c>
      <c r="U86" s="54">
        <v>0</v>
      </c>
      <c r="V86" s="53">
        <v>0</v>
      </c>
      <c r="W86" s="54">
        <v>0</v>
      </c>
      <c r="X86" s="53">
        <v>0</v>
      </c>
      <c r="Y86" s="54">
        <v>0</v>
      </c>
      <c r="Z86" s="53">
        <v>0</v>
      </c>
      <c r="AA86" s="54">
        <v>0</v>
      </c>
      <c r="AB86" s="53">
        <v>0</v>
      </c>
      <c r="AC86" s="54">
        <v>0</v>
      </c>
      <c r="AD86" s="53">
        <v>0</v>
      </c>
      <c r="AE86" s="54">
        <v>0</v>
      </c>
      <c r="AF86" s="53">
        <v>0</v>
      </c>
      <c r="AG86" s="19"/>
    </row>
    <row r="87" spans="2:33" ht="23.25" customHeight="1" x14ac:dyDescent="0.2">
      <c r="B87" s="26"/>
      <c r="C87" s="29" t="s">
        <v>119</v>
      </c>
      <c r="D87" s="30">
        <v>3</v>
      </c>
      <c r="E87" s="31" t="s">
        <v>39</v>
      </c>
      <c r="F87" s="47">
        <v>1750</v>
      </c>
      <c r="G87" s="52">
        <f t="shared" si="29"/>
        <v>5250</v>
      </c>
      <c r="H87" s="33">
        <f t="shared" si="28"/>
        <v>5250</v>
      </c>
      <c r="I87" s="54">
        <v>1</v>
      </c>
      <c r="J87" s="53">
        <v>1750</v>
      </c>
      <c r="K87" s="54">
        <v>0</v>
      </c>
      <c r="L87" s="53">
        <v>0</v>
      </c>
      <c r="M87" s="54">
        <v>0</v>
      </c>
      <c r="N87" s="53">
        <v>0</v>
      </c>
      <c r="O87" s="54">
        <v>0</v>
      </c>
      <c r="P87" s="53">
        <v>0</v>
      </c>
      <c r="Q87" s="54">
        <v>1</v>
      </c>
      <c r="R87" s="53">
        <v>1750</v>
      </c>
      <c r="S87" s="54">
        <v>0</v>
      </c>
      <c r="T87" s="53">
        <v>0</v>
      </c>
      <c r="U87" s="54">
        <v>0</v>
      </c>
      <c r="V87" s="53">
        <v>0</v>
      </c>
      <c r="W87" s="54">
        <v>0</v>
      </c>
      <c r="X87" s="53">
        <v>0</v>
      </c>
      <c r="Y87" s="54">
        <v>0</v>
      </c>
      <c r="Z87" s="53">
        <v>0</v>
      </c>
      <c r="AA87" s="54">
        <v>0</v>
      </c>
      <c r="AB87" s="53">
        <v>0</v>
      </c>
      <c r="AC87" s="54">
        <v>1</v>
      </c>
      <c r="AD87" s="53">
        <v>1750</v>
      </c>
      <c r="AE87" s="54">
        <v>0</v>
      </c>
      <c r="AF87" s="53">
        <v>0</v>
      </c>
      <c r="AG87" s="19"/>
    </row>
    <row r="88" spans="2:33" ht="27.75" customHeight="1" x14ac:dyDescent="0.2">
      <c r="B88" s="26"/>
      <c r="C88" s="29" t="s">
        <v>120</v>
      </c>
      <c r="D88" s="30">
        <v>3</v>
      </c>
      <c r="E88" s="31" t="s">
        <v>39</v>
      </c>
      <c r="F88" s="47">
        <v>1750</v>
      </c>
      <c r="G88" s="52">
        <f t="shared" si="29"/>
        <v>5250</v>
      </c>
      <c r="H88" s="33">
        <f t="shared" si="28"/>
        <v>5250</v>
      </c>
      <c r="I88" s="54">
        <v>1</v>
      </c>
      <c r="J88" s="53">
        <v>1750</v>
      </c>
      <c r="K88" s="54">
        <v>0</v>
      </c>
      <c r="L88" s="53">
        <v>0</v>
      </c>
      <c r="M88" s="54">
        <v>0</v>
      </c>
      <c r="N88" s="53">
        <v>0</v>
      </c>
      <c r="O88" s="54">
        <v>0</v>
      </c>
      <c r="P88" s="53">
        <v>0</v>
      </c>
      <c r="Q88" s="54">
        <v>1</v>
      </c>
      <c r="R88" s="53">
        <v>1750</v>
      </c>
      <c r="S88" s="54">
        <v>0</v>
      </c>
      <c r="T88" s="53">
        <v>0</v>
      </c>
      <c r="U88" s="54">
        <v>0</v>
      </c>
      <c r="V88" s="53">
        <v>0</v>
      </c>
      <c r="W88" s="54">
        <v>0</v>
      </c>
      <c r="X88" s="53">
        <v>0</v>
      </c>
      <c r="Y88" s="54">
        <v>1</v>
      </c>
      <c r="Z88" s="53">
        <v>1750</v>
      </c>
      <c r="AA88" s="54">
        <v>0</v>
      </c>
      <c r="AB88" s="53">
        <v>0</v>
      </c>
      <c r="AC88" s="54">
        <v>0</v>
      </c>
      <c r="AD88" s="53">
        <v>0</v>
      </c>
      <c r="AE88" s="54">
        <v>0</v>
      </c>
      <c r="AF88" s="53">
        <v>0</v>
      </c>
      <c r="AG88" s="19"/>
    </row>
    <row r="89" spans="2:33" ht="16.5" customHeight="1" x14ac:dyDescent="0.2">
      <c r="B89" s="26"/>
      <c r="C89" s="29" t="s">
        <v>121</v>
      </c>
      <c r="D89" s="30">
        <v>28</v>
      </c>
      <c r="E89" s="31" t="s">
        <v>39</v>
      </c>
      <c r="F89" s="47">
        <v>1200</v>
      </c>
      <c r="G89" s="52">
        <f t="shared" si="29"/>
        <v>33600</v>
      </c>
      <c r="H89" s="33">
        <f t="shared" si="28"/>
        <v>33600</v>
      </c>
      <c r="I89" s="54">
        <v>3</v>
      </c>
      <c r="J89" s="53">
        <v>3600</v>
      </c>
      <c r="K89" s="54">
        <v>2</v>
      </c>
      <c r="L89" s="53">
        <v>2400</v>
      </c>
      <c r="M89" s="54">
        <v>2</v>
      </c>
      <c r="N89" s="53">
        <v>2400</v>
      </c>
      <c r="O89" s="54">
        <v>3</v>
      </c>
      <c r="P89" s="53">
        <v>3600</v>
      </c>
      <c r="Q89" s="54">
        <v>2</v>
      </c>
      <c r="R89" s="53">
        <v>2400</v>
      </c>
      <c r="S89" s="54">
        <v>2</v>
      </c>
      <c r="T89" s="53">
        <v>2400</v>
      </c>
      <c r="U89" s="54">
        <v>3</v>
      </c>
      <c r="V89" s="53">
        <v>3600</v>
      </c>
      <c r="W89" s="54">
        <v>2</v>
      </c>
      <c r="X89" s="53">
        <v>2400</v>
      </c>
      <c r="Y89" s="54">
        <v>2</v>
      </c>
      <c r="Z89" s="53">
        <v>2400</v>
      </c>
      <c r="AA89" s="54">
        <v>3</v>
      </c>
      <c r="AB89" s="53">
        <v>3600</v>
      </c>
      <c r="AC89" s="54">
        <v>2</v>
      </c>
      <c r="AD89" s="53">
        <v>2400</v>
      </c>
      <c r="AE89" s="54">
        <v>2</v>
      </c>
      <c r="AF89" s="53">
        <v>2400</v>
      </c>
      <c r="AG89" s="19"/>
    </row>
    <row r="90" spans="2:33" ht="16.5" customHeight="1" x14ac:dyDescent="0.2">
      <c r="B90" s="26"/>
      <c r="C90" s="29" t="s">
        <v>122</v>
      </c>
      <c r="D90" s="30">
        <v>6</v>
      </c>
      <c r="E90" s="31" t="s">
        <v>39</v>
      </c>
      <c r="F90" s="47">
        <v>1200</v>
      </c>
      <c r="G90" s="52">
        <f t="shared" si="29"/>
        <v>7200</v>
      </c>
      <c r="H90" s="33">
        <f t="shared" si="28"/>
        <v>7200</v>
      </c>
      <c r="I90" s="54">
        <v>1</v>
      </c>
      <c r="J90" s="53">
        <v>1200</v>
      </c>
      <c r="K90" s="54">
        <v>0</v>
      </c>
      <c r="L90" s="53">
        <v>0</v>
      </c>
      <c r="M90" s="54">
        <v>1</v>
      </c>
      <c r="N90" s="53">
        <v>1200</v>
      </c>
      <c r="O90" s="54">
        <v>0</v>
      </c>
      <c r="P90" s="53">
        <v>0</v>
      </c>
      <c r="Q90" s="54">
        <v>1</v>
      </c>
      <c r="R90" s="53">
        <v>1200</v>
      </c>
      <c r="S90" s="54">
        <v>0</v>
      </c>
      <c r="T90" s="53">
        <v>0</v>
      </c>
      <c r="U90" s="54">
        <v>1</v>
      </c>
      <c r="V90" s="53">
        <v>1200</v>
      </c>
      <c r="W90" s="54">
        <v>0</v>
      </c>
      <c r="X90" s="53">
        <v>0</v>
      </c>
      <c r="Y90" s="54">
        <v>1</v>
      </c>
      <c r="Z90" s="53">
        <v>1200</v>
      </c>
      <c r="AA90" s="54">
        <v>0</v>
      </c>
      <c r="AB90" s="53">
        <v>0</v>
      </c>
      <c r="AC90" s="54">
        <v>1</v>
      </c>
      <c r="AD90" s="53">
        <v>1200</v>
      </c>
      <c r="AE90" s="54">
        <v>0</v>
      </c>
      <c r="AF90" s="53">
        <v>0</v>
      </c>
      <c r="AG90" s="19"/>
    </row>
    <row r="91" spans="2:33" ht="12.75" customHeight="1" x14ac:dyDescent="0.2">
      <c r="B91" s="26"/>
      <c r="C91" s="29" t="s">
        <v>123</v>
      </c>
      <c r="D91" s="30">
        <v>6</v>
      </c>
      <c r="E91" s="31" t="s">
        <v>39</v>
      </c>
      <c r="F91" s="47">
        <v>2000</v>
      </c>
      <c r="G91" s="52">
        <f t="shared" si="29"/>
        <v>12000</v>
      </c>
      <c r="H91" s="33">
        <f t="shared" si="28"/>
        <v>12000</v>
      </c>
      <c r="I91" s="54">
        <v>1</v>
      </c>
      <c r="J91" s="53">
        <v>2000</v>
      </c>
      <c r="K91" s="54">
        <v>0</v>
      </c>
      <c r="L91" s="53">
        <v>0</v>
      </c>
      <c r="M91" s="54">
        <v>1</v>
      </c>
      <c r="N91" s="53">
        <v>2000</v>
      </c>
      <c r="O91" s="54">
        <v>0</v>
      </c>
      <c r="P91" s="53">
        <v>0</v>
      </c>
      <c r="Q91" s="54">
        <v>1</v>
      </c>
      <c r="R91" s="53">
        <v>2000</v>
      </c>
      <c r="S91" s="54">
        <v>0</v>
      </c>
      <c r="T91" s="53">
        <v>0</v>
      </c>
      <c r="U91" s="54">
        <v>1</v>
      </c>
      <c r="V91" s="53">
        <v>2000</v>
      </c>
      <c r="W91" s="54">
        <v>0</v>
      </c>
      <c r="X91" s="53">
        <v>0</v>
      </c>
      <c r="Y91" s="54">
        <v>1</v>
      </c>
      <c r="Z91" s="53">
        <v>2000</v>
      </c>
      <c r="AA91" s="54">
        <v>0</v>
      </c>
      <c r="AB91" s="53">
        <v>0</v>
      </c>
      <c r="AC91" s="54">
        <v>1</v>
      </c>
      <c r="AD91" s="53">
        <v>2000</v>
      </c>
      <c r="AE91" s="54">
        <v>0</v>
      </c>
      <c r="AF91" s="53">
        <v>0</v>
      </c>
      <c r="AG91" s="19"/>
    </row>
    <row r="92" spans="2:33" ht="12.75" customHeight="1" x14ac:dyDescent="0.2">
      <c r="B92" s="26"/>
      <c r="C92" s="29" t="s">
        <v>124</v>
      </c>
      <c r="D92" s="30">
        <v>4</v>
      </c>
      <c r="E92" s="31" t="s">
        <v>39</v>
      </c>
      <c r="F92" s="47">
        <v>4900</v>
      </c>
      <c r="G92" s="52">
        <f t="shared" si="29"/>
        <v>19600</v>
      </c>
      <c r="H92" s="33">
        <f t="shared" si="28"/>
        <v>19600</v>
      </c>
      <c r="I92" s="54">
        <v>1</v>
      </c>
      <c r="J92" s="53">
        <v>4900</v>
      </c>
      <c r="K92" s="54">
        <v>0</v>
      </c>
      <c r="L92" s="53">
        <v>0</v>
      </c>
      <c r="M92" s="54">
        <v>0</v>
      </c>
      <c r="N92" s="53">
        <v>0</v>
      </c>
      <c r="O92" s="54">
        <v>1</v>
      </c>
      <c r="P92" s="53">
        <v>4900</v>
      </c>
      <c r="Q92" s="54">
        <v>0</v>
      </c>
      <c r="R92" s="53">
        <v>0</v>
      </c>
      <c r="S92" s="54">
        <v>0</v>
      </c>
      <c r="T92" s="53">
        <v>0</v>
      </c>
      <c r="U92" s="54">
        <v>1</v>
      </c>
      <c r="V92" s="53">
        <v>4900</v>
      </c>
      <c r="W92" s="54">
        <v>0</v>
      </c>
      <c r="X92" s="53">
        <v>0</v>
      </c>
      <c r="Y92" s="54">
        <v>0</v>
      </c>
      <c r="Z92" s="53">
        <v>0</v>
      </c>
      <c r="AA92" s="54">
        <v>0</v>
      </c>
      <c r="AB92" s="53">
        <v>0</v>
      </c>
      <c r="AC92" s="54">
        <v>1</v>
      </c>
      <c r="AD92" s="53">
        <v>4900</v>
      </c>
      <c r="AE92" s="54">
        <v>0</v>
      </c>
      <c r="AF92" s="53">
        <v>0</v>
      </c>
      <c r="AG92" s="19"/>
    </row>
    <row r="93" spans="2:33" ht="12.75" customHeight="1" x14ac:dyDescent="0.2">
      <c r="B93" s="26"/>
      <c r="C93" s="29" t="s">
        <v>125</v>
      </c>
      <c r="D93" s="30">
        <v>7</v>
      </c>
      <c r="E93" s="31" t="s">
        <v>39</v>
      </c>
      <c r="F93" s="47">
        <v>3600</v>
      </c>
      <c r="G93" s="52">
        <f t="shared" si="29"/>
        <v>25200</v>
      </c>
      <c r="H93" s="33">
        <f t="shared" si="28"/>
        <v>25200</v>
      </c>
      <c r="I93" s="54">
        <v>1</v>
      </c>
      <c r="J93" s="53">
        <v>3600</v>
      </c>
      <c r="K93" s="54">
        <v>1</v>
      </c>
      <c r="L93" s="53">
        <v>3600</v>
      </c>
      <c r="M93" s="54">
        <v>0</v>
      </c>
      <c r="N93" s="53">
        <v>0</v>
      </c>
      <c r="O93" s="54">
        <v>0</v>
      </c>
      <c r="P93" s="53">
        <v>0</v>
      </c>
      <c r="Q93" s="54">
        <v>1</v>
      </c>
      <c r="R93" s="53">
        <v>3600</v>
      </c>
      <c r="S93" s="54">
        <v>0</v>
      </c>
      <c r="T93" s="53">
        <v>0</v>
      </c>
      <c r="U93" s="54">
        <v>1</v>
      </c>
      <c r="V93" s="53">
        <v>3600</v>
      </c>
      <c r="W93" s="54">
        <v>0</v>
      </c>
      <c r="X93" s="53">
        <v>0</v>
      </c>
      <c r="Y93" s="54">
        <v>2</v>
      </c>
      <c r="Z93" s="53">
        <v>7200</v>
      </c>
      <c r="AA93" s="54">
        <v>0</v>
      </c>
      <c r="AB93" s="53">
        <v>0</v>
      </c>
      <c r="AC93" s="54">
        <v>1</v>
      </c>
      <c r="AD93" s="53">
        <v>3600</v>
      </c>
      <c r="AE93" s="54">
        <v>0</v>
      </c>
      <c r="AF93" s="53">
        <v>0</v>
      </c>
      <c r="AG93" s="19"/>
    </row>
    <row r="94" spans="2:33" ht="12.75" customHeight="1" x14ac:dyDescent="0.2">
      <c r="B94" s="26"/>
      <c r="C94" s="29" t="s">
        <v>126</v>
      </c>
      <c r="D94" s="30">
        <v>8</v>
      </c>
      <c r="E94" s="31" t="s">
        <v>39</v>
      </c>
      <c r="F94" s="47">
        <v>1800</v>
      </c>
      <c r="G94" s="52">
        <f t="shared" si="29"/>
        <v>14400</v>
      </c>
      <c r="H94" s="33">
        <f t="shared" si="28"/>
        <v>14400</v>
      </c>
      <c r="I94" s="54">
        <v>1</v>
      </c>
      <c r="J94" s="53">
        <v>1800</v>
      </c>
      <c r="K94" s="54">
        <v>1</v>
      </c>
      <c r="L94" s="53">
        <v>1800</v>
      </c>
      <c r="M94" s="54">
        <v>0</v>
      </c>
      <c r="N94" s="53">
        <v>0</v>
      </c>
      <c r="O94" s="54">
        <v>1</v>
      </c>
      <c r="P94" s="53">
        <v>1800</v>
      </c>
      <c r="Q94" s="54">
        <v>1</v>
      </c>
      <c r="R94" s="53">
        <v>1800</v>
      </c>
      <c r="S94" s="54">
        <v>1</v>
      </c>
      <c r="T94" s="53">
        <v>1800</v>
      </c>
      <c r="U94" s="54">
        <v>0</v>
      </c>
      <c r="V94" s="53">
        <v>0</v>
      </c>
      <c r="W94" s="54">
        <v>1</v>
      </c>
      <c r="X94" s="53">
        <v>1800</v>
      </c>
      <c r="Y94" s="54">
        <v>0</v>
      </c>
      <c r="Z94" s="53">
        <v>0</v>
      </c>
      <c r="AA94" s="54">
        <v>0</v>
      </c>
      <c r="AB94" s="53">
        <v>1800</v>
      </c>
      <c r="AC94" s="54">
        <v>0</v>
      </c>
      <c r="AD94" s="53">
        <v>0</v>
      </c>
      <c r="AE94" s="54">
        <v>1</v>
      </c>
      <c r="AF94" s="53">
        <v>1800</v>
      </c>
      <c r="AG94" s="19"/>
    </row>
    <row r="95" spans="2:33" ht="12.75" customHeight="1" x14ac:dyDescent="0.2">
      <c r="B95" s="26"/>
      <c r="C95" s="29" t="s">
        <v>127</v>
      </c>
      <c r="D95" s="30">
        <v>4</v>
      </c>
      <c r="E95" s="31" t="s">
        <v>39</v>
      </c>
      <c r="F95" s="47">
        <v>2000</v>
      </c>
      <c r="G95" s="52">
        <f t="shared" si="29"/>
        <v>8000</v>
      </c>
      <c r="H95" s="33">
        <f t="shared" si="28"/>
        <v>8000</v>
      </c>
      <c r="I95" s="54">
        <v>1</v>
      </c>
      <c r="J95" s="53">
        <v>2000</v>
      </c>
      <c r="K95" s="54">
        <v>0</v>
      </c>
      <c r="L95" s="53">
        <v>0</v>
      </c>
      <c r="M95" s="54">
        <v>0</v>
      </c>
      <c r="N95" s="53">
        <v>0</v>
      </c>
      <c r="O95" s="54">
        <v>1</v>
      </c>
      <c r="P95" s="53">
        <v>2000</v>
      </c>
      <c r="Q95" s="54">
        <v>0</v>
      </c>
      <c r="R95" s="53">
        <v>0</v>
      </c>
      <c r="S95" s="54">
        <v>0</v>
      </c>
      <c r="T95" s="53">
        <v>0</v>
      </c>
      <c r="U95" s="54">
        <v>1</v>
      </c>
      <c r="V95" s="53">
        <v>2000</v>
      </c>
      <c r="W95" s="54">
        <v>0</v>
      </c>
      <c r="X95" s="53">
        <v>0</v>
      </c>
      <c r="Y95" s="54">
        <v>0</v>
      </c>
      <c r="Z95" s="53">
        <v>0</v>
      </c>
      <c r="AA95" s="54">
        <v>1</v>
      </c>
      <c r="AB95" s="53">
        <v>2000</v>
      </c>
      <c r="AC95" s="54">
        <v>0</v>
      </c>
      <c r="AD95" s="53">
        <v>0</v>
      </c>
      <c r="AE95" s="54">
        <v>0</v>
      </c>
      <c r="AF95" s="53">
        <v>0</v>
      </c>
      <c r="AG95" s="19"/>
    </row>
    <row r="96" spans="2:33" ht="12.75" customHeight="1" x14ac:dyDescent="0.2">
      <c r="B96" s="26"/>
      <c r="C96" s="29" t="s">
        <v>128</v>
      </c>
      <c r="D96" s="30">
        <v>4</v>
      </c>
      <c r="E96" s="31" t="s">
        <v>39</v>
      </c>
      <c r="F96" s="47">
        <v>1840</v>
      </c>
      <c r="G96" s="52">
        <f t="shared" si="29"/>
        <v>7360</v>
      </c>
      <c r="H96" s="33">
        <f t="shared" si="28"/>
        <v>7360</v>
      </c>
      <c r="I96" s="54">
        <v>1</v>
      </c>
      <c r="J96" s="53">
        <v>1840</v>
      </c>
      <c r="K96" s="54">
        <v>0</v>
      </c>
      <c r="L96" s="53">
        <v>0</v>
      </c>
      <c r="M96" s="54">
        <v>0</v>
      </c>
      <c r="N96" s="53">
        <v>0</v>
      </c>
      <c r="O96" s="54">
        <v>1</v>
      </c>
      <c r="P96" s="53">
        <v>1840</v>
      </c>
      <c r="Q96" s="54">
        <v>0</v>
      </c>
      <c r="R96" s="53">
        <v>0</v>
      </c>
      <c r="S96" s="54">
        <v>0</v>
      </c>
      <c r="T96" s="53">
        <v>0</v>
      </c>
      <c r="U96" s="54">
        <v>1</v>
      </c>
      <c r="V96" s="53">
        <v>1840</v>
      </c>
      <c r="W96" s="54">
        <v>0</v>
      </c>
      <c r="X96" s="53">
        <v>0</v>
      </c>
      <c r="Y96" s="54">
        <v>0</v>
      </c>
      <c r="Z96" s="53">
        <v>0</v>
      </c>
      <c r="AA96" s="54">
        <v>1</v>
      </c>
      <c r="AB96" s="53">
        <v>1840</v>
      </c>
      <c r="AC96" s="54">
        <v>0</v>
      </c>
      <c r="AD96" s="53">
        <v>0</v>
      </c>
      <c r="AE96" s="54">
        <v>0</v>
      </c>
      <c r="AF96" s="53">
        <v>0</v>
      </c>
      <c r="AG96" s="19"/>
    </row>
    <row r="97" spans="2:33" ht="12.75" customHeight="1" x14ac:dyDescent="0.2">
      <c r="B97" s="26"/>
      <c r="C97" s="29" t="s">
        <v>129</v>
      </c>
      <c r="D97" s="30">
        <v>8</v>
      </c>
      <c r="E97" s="31" t="s">
        <v>39</v>
      </c>
      <c r="F97" s="47">
        <v>500</v>
      </c>
      <c r="G97" s="52">
        <f t="shared" si="29"/>
        <v>4000</v>
      </c>
      <c r="H97" s="33">
        <f t="shared" si="28"/>
        <v>4000</v>
      </c>
      <c r="I97" s="54">
        <v>2</v>
      </c>
      <c r="J97" s="53">
        <v>1000</v>
      </c>
      <c r="K97" s="54">
        <v>0</v>
      </c>
      <c r="L97" s="53">
        <v>0</v>
      </c>
      <c r="M97" s="54">
        <v>1</v>
      </c>
      <c r="N97" s="53">
        <v>500</v>
      </c>
      <c r="O97" s="54">
        <v>0</v>
      </c>
      <c r="P97" s="53">
        <v>0</v>
      </c>
      <c r="Q97" s="54">
        <v>1</v>
      </c>
      <c r="R97" s="53">
        <v>500</v>
      </c>
      <c r="S97" s="54">
        <v>0</v>
      </c>
      <c r="T97" s="53">
        <v>0</v>
      </c>
      <c r="U97" s="54">
        <v>2</v>
      </c>
      <c r="V97" s="53">
        <v>1000</v>
      </c>
      <c r="W97" s="54">
        <v>0</v>
      </c>
      <c r="X97" s="53">
        <v>0</v>
      </c>
      <c r="Y97" s="54">
        <v>1</v>
      </c>
      <c r="Z97" s="53">
        <v>500</v>
      </c>
      <c r="AA97" s="54">
        <v>0</v>
      </c>
      <c r="AB97" s="53">
        <v>0</v>
      </c>
      <c r="AC97" s="54">
        <v>1</v>
      </c>
      <c r="AD97" s="53">
        <v>500</v>
      </c>
      <c r="AE97" s="54">
        <v>0</v>
      </c>
      <c r="AF97" s="53">
        <v>0</v>
      </c>
      <c r="AG97" s="19"/>
    </row>
    <row r="98" spans="2:33" ht="12.75" customHeight="1" x14ac:dyDescent="0.2">
      <c r="B98" s="26"/>
      <c r="C98" s="29" t="s">
        <v>130</v>
      </c>
      <c r="D98" s="30">
        <v>20</v>
      </c>
      <c r="E98" s="31" t="s">
        <v>131</v>
      </c>
      <c r="F98" s="47">
        <v>229</v>
      </c>
      <c r="G98" s="33">
        <f t="shared" ref="G98:G103" si="30">D98*F98</f>
        <v>4580</v>
      </c>
      <c r="H98" s="33">
        <f t="shared" si="28"/>
        <v>4580</v>
      </c>
      <c r="I98" s="54">
        <v>2</v>
      </c>
      <c r="J98" s="53">
        <v>458</v>
      </c>
      <c r="K98" s="54">
        <v>2</v>
      </c>
      <c r="L98" s="53">
        <v>458</v>
      </c>
      <c r="M98" s="54">
        <v>2</v>
      </c>
      <c r="N98" s="53">
        <v>458</v>
      </c>
      <c r="O98" s="54">
        <v>2</v>
      </c>
      <c r="P98" s="53">
        <v>458</v>
      </c>
      <c r="Q98" s="54">
        <v>2</v>
      </c>
      <c r="R98" s="53">
        <v>458</v>
      </c>
      <c r="S98" s="54">
        <v>2</v>
      </c>
      <c r="T98" s="53">
        <v>458</v>
      </c>
      <c r="U98" s="54">
        <v>2</v>
      </c>
      <c r="V98" s="53">
        <v>458</v>
      </c>
      <c r="W98" s="54">
        <v>0</v>
      </c>
      <c r="X98" s="53">
        <v>0</v>
      </c>
      <c r="Y98" s="54">
        <v>2</v>
      </c>
      <c r="Z98" s="53">
        <v>458</v>
      </c>
      <c r="AA98" s="54">
        <v>2</v>
      </c>
      <c r="AB98" s="53">
        <v>458</v>
      </c>
      <c r="AC98" s="54">
        <v>0</v>
      </c>
      <c r="AD98" s="53">
        <v>0</v>
      </c>
      <c r="AE98" s="54">
        <v>2</v>
      </c>
      <c r="AF98" s="53">
        <v>458</v>
      </c>
      <c r="AG98" s="19"/>
    </row>
    <row r="99" spans="2:33" ht="12.75" customHeight="1" x14ac:dyDescent="0.2">
      <c r="B99" s="26"/>
      <c r="C99" s="29" t="s">
        <v>132</v>
      </c>
      <c r="D99" s="30">
        <v>5</v>
      </c>
      <c r="E99" s="31" t="s">
        <v>131</v>
      </c>
      <c r="F99" s="47">
        <v>289</v>
      </c>
      <c r="G99" s="33">
        <f t="shared" si="30"/>
        <v>1445</v>
      </c>
      <c r="H99" s="33">
        <f t="shared" si="28"/>
        <v>1445</v>
      </c>
      <c r="I99" s="54">
        <v>1</v>
      </c>
      <c r="J99" s="53">
        <v>289</v>
      </c>
      <c r="K99" s="54">
        <v>0</v>
      </c>
      <c r="L99" s="53">
        <v>0</v>
      </c>
      <c r="M99" s="54">
        <v>1</v>
      </c>
      <c r="N99" s="53">
        <v>289</v>
      </c>
      <c r="O99" s="54">
        <v>0</v>
      </c>
      <c r="P99" s="53">
        <v>0</v>
      </c>
      <c r="Q99" s="54">
        <v>0</v>
      </c>
      <c r="R99" s="53">
        <v>0</v>
      </c>
      <c r="S99" s="54">
        <v>1</v>
      </c>
      <c r="T99" s="53">
        <v>289</v>
      </c>
      <c r="U99" s="54">
        <v>0</v>
      </c>
      <c r="V99" s="53">
        <v>0</v>
      </c>
      <c r="W99" s="54">
        <v>0</v>
      </c>
      <c r="X99" s="53">
        <v>0</v>
      </c>
      <c r="Y99" s="54">
        <v>1</v>
      </c>
      <c r="Z99" s="53">
        <v>289</v>
      </c>
      <c r="AA99" s="54">
        <v>0</v>
      </c>
      <c r="AB99" s="53">
        <v>0</v>
      </c>
      <c r="AC99" s="54">
        <v>1</v>
      </c>
      <c r="AD99" s="53">
        <v>289</v>
      </c>
      <c r="AE99" s="54">
        <v>0</v>
      </c>
      <c r="AF99" s="53">
        <v>0</v>
      </c>
      <c r="AG99" s="19"/>
    </row>
    <row r="100" spans="2:33" ht="15.75" customHeight="1" x14ac:dyDescent="0.2">
      <c r="B100" s="26">
        <v>215</v>
      </c>
      <c r="C100" s="21" t="s">
        <v>133</v>
      </c>
      <c r="D100" s="46"/>
      <c r="E100" s="20"/>
      <c r="F100" s="48"/>
      <c r="G100" s="57">
        <f>SUM(G101:G103)</f>
        <v>35346.399999999994</v>
      </c>
      <c r="H100" s="57">
        <f>SUM(H101:H103)</f>
        <v>35346.399999999994</v>
      </c>
      <c r="I100" s="51" t="s">
        <v>134</v>
      </c>
      <c r="J100" s="57">
        <f>SUM(J101:J103)</f>
        <v>2763.48</v>
      </c>
      <c r="K100" s="50"/>
      <c r="L100" s="57">
        <f>SUM(L101:L103)</f>
        <v>3174.64</v>
      </c>
      <c r="M100" s="50"/>
      <c r="N100" s="57">
        <f>SUM(N101:N103)</f>
        <v>2484.64</v>
      </c>
      <c r="O100" s="50"/>
      <c r="P100" s="57">
        <f>SUM(P101:P103)</f>
        <v>3453.48</v>
      </c>
      <c r="Q100" s="50"/>
      <c r="R100" s="57">
        <f>SUM(R101:R103)</f>
        <v>2553.48</v>
      </c>
      <c r="S100" s="50"/>
      <c r="T100" s="57">
        <f>SUM(T101:T103)</f>
        <v>3174.64</v>
      </c>
      <c r="U100" s="50"/>
      <c r="V100" s="57">
        <f>SUM(V101:V103)</f>
        <v>3453.48</v>
      </c>
      <c r="W100" s="50"/>
      <c r="X100" s="57">
        <f>SUM(X101:X103)</f>
        <v>2553.48</v>
      </c>
      <c r="Y100" s="50"/>
      <c r="Z100" s="57">
        <f>SUM(Z101:Z103)</f>
        <v>2553.48</v>
      </c>
      <c r="AA100" s="50"/>
      <c r="AB100" s="57">
        <f>SUM(AB101:AB103)</f>
        <v>4074.64</v>
      </c>
      <c r="AC100" s="50"/>
      <c r="AD100" s="57">
        <f>SUM(AD101:AD103)</f>
        <v>2553.48</v>
      </c>
      <c r="AE100" s="50"/>
      <c r="AF100" s="57">
        <f>SUM(AF101:AF103)</f>
        <v>2553.48</v>
      </c>
      <c r="AG100" s="19"/>
    </row>
    <row r="101" spans="2:33" ht="13.5" customHeight="1" x14ac:dyDescent="0.2">
      <c r="B101" s="26"/>
      <c r="C101" s="29" t="s">
        <v>135</v>
      </c>
      <c r="D101" s="30">
        <v>40</v>
      </c>
      <c r="E101" s="31" t="s">
        <v>39</v>
      </c>
      <c r="F101" s="32">
        <v>621.16</v>
      </c>
      <c r="G101" s="33">
        <f t="shared" si="30"/>
        <v>24846.399999999998</v>
      </c>
      <c r="H101" s="33">
        <f t="shared" si="28"/>
        <v>24846.399999999998</v>
      </c>
      <c r="I101" s="34">
        <v>3</v>
      </c>
      <c r="J101" s="35">
        <v>1863.48</v>
      </c>
      <c r="K101" s="34">
        <v>4</v>
      </c>
      <c r="L101" s="35">
        <v>2484.64</v>
      </c>
      <c r="M101" s="34">
        <v>4</v>
      </c>
      <c r="N101" s="35">
        <v>2484.64</v>
      </c>
      <c r="O101" s="34">
        <v>3</v>
      </c>
      <c r="P101" s="35">
        <v>1863.48</v>
      </c>
      <c r="Q101" s="34">
        <v>3</v>
      </c>
      <c r="R101" s="35">
        <v>1863.48</v>
      </c>
      <c r="S101" s="34">
        <v>4</v>
      </c>
      <c r="T101" s="35">
        <v>2484.64</v>
      </c>
      <c r="U101" s="34">
        <v>3</v>
      </c>
      <c r="V101" s="35">
        <v>1863.48</v>
      </c>
      <c r="W101" s="34">
        <v>3</v>
      </c>
      <c r="X101" s="35">
        <v>1863.48</v>
      </c>
      <c r="Y101" s="34">
        <v>3</v>
      </c>
      <c r="Z101" s="35">
        <v>1863.48</v>
      </c>
      <c r="AA101" s="34">
        <v>4</v>
      </c>
      <c r="AB101" s="35">
        <v>2484.64</v>
      </c>
      <c r="AC101" s="34">
        <v>3</v>
      </c>
      <c r="AD101" s="35">
        <v>1863.48</v>
      </c>
      <c r="AE101" s="34">
        <v>3</v>
      </c>
      <c r="AF101" s="35">
        <v>1863.48</v>
      </c>
      <c r="AG101" s="19"/>
    </row>
    <row r="102" spans="2:33" ht="13.5" customHeight="1" x14ac:dyDescent="0.2">
      <c r="B102" s="26"/>
      <c r="C102" s="29" t="s">
        <v>136</v>
      </c>
      <c r="D102" s="30">
        <v>30</v>
      </c>
      <c r="E102" s="31" t="s">
        <v>39</v>
      </c>
      <c r="F102" s="32">
        <v>230</v>
      </c>
      <c r="G102" s="33">
        <f t="shared" si="30"/>
        <v>6900</v>
      </c>
      <c r="H102" s="33">
        <f t="shared" si="28"/>
        <v>6900</v>
      </c>
      <c r="I102" s="34">
        <v>0</v>
      </c>
      <c r="J102" s="35">
        <v>0</v>
      </c>
      <c r="K102" s="34">
        <v>3</v>
      </c>
      <c r="L102" s="35">
        <v>690</v>
      </c>
      <c r="M102" s="34">
        <v>0</v>
      </c>
      <c r="N102" s="35">
        <v>0</v>
      </c>
      <c r="O102" s="34">
        <v>3</v>
      </c>
      <c r="P102" s="35">
        <v>690</v>
      </c>
      <c r="Q102" s="34">
        <v>3</v>
      </c>
      <c r="R102" s="35">
        <v>690</v>
      </c>
      <c r="S102" s="34">
        <v>3</v>
      </c>
      <c r="T102" s="35">
        <v>690</v>
      </c>
      <c r="U102" s="34">
        <v>3</v>
      </c>
      <c r="V102" s="35">
        <v>690</v>
      </c>
      <c r="W102" s="34">
        <v>3</v>
      </c>
      <c r="X102" s="35">
        <v>690</v>
      </c>
      <c r="Y102" s="34">
        <v>3</v>
      </c>
      <c r="Z102" s="35">
        <v>690</v>
      </c>
      <c r="AA102" s="34">
        <v>3</v>
      </c>
      <c r="AB102" s="35">
        <v>690</v>
      </c>
      <c r="AC102" s="34">
        <v>3</v>
      </c>
      <c r="AD102" s="35">
        <v>690</v>
      </c>
      <c r="AE102" s="34">
        <v>3</v>
      </c>
      <c r="AF102" s="35">
        <v>690</v>
      </c>
      <c r="AG102" s="19"/>
    </row>
    <row r="103" spans="2:33" ht="13.5" customHeight="1" x14ac:dyDescent="0.2">
      <c r="B103" s="26"/>
      <c r="C103" s="29" t="s">
        <v>137</v>
      </c>
      <c r="D103" s="30">
        <v>8</v>
      </c>
      <c r="E103" s="31" t="s">
        <v>39</v>
      </c>
      <c r="F103" s="32">
        <v>450</v>
      </c>
      <c r="G103" s="33">
        <f t="shared" si="30"/>
        <v>3600</v>
      </c>
      <c r="H103" s="33">
        <f t="shared" si="28"/>
        <v>3600</v>
      </c>
      <c r="I103" s="34">
        <v>2</v>
      </c>
      <c r="J103" s="35">
        <v>900</v>
      </c>
      <c r="K103" s="34">
        <v>0</v>
      </c>
      <c r="L103" s="35">
        <v>0</v>
      </c>
      <c r="M103" s="34">
        <v>0</v>
      </c>
      <c r="N103" s="35">
        <v>0</v>
      </c>
      <c r="O103" s="34">
        <v>2</v>
      </c>
      <c r="P103" s="35">
        <v>900</v>
      </c>
      <c r="Q103" s="34">
        <v>0</v>
      </c>
      <c r="R103" s="35">
        <v>0</v>
      </c>
      <c r="S103" s="34">
        <v>0</v>
      </c>
      <c r="T103" s="35">
        <v>0</v>
      </c>
      <c r="U103" s="34">
        <v>2</v>
      </c>
      <c r="V103" s="35">
        <v>900</v>
      </c>
      <c r="W103" s="34">
        <v>0</v>
      </c>
      <c r="X103" s="35">
        <v>0</v>
      </c>
      <c r="Y103" s="34">
        <v>0</v>
      </c>
      <c r="Z103" s="35">
        <v>0</v>
      </c>
      <c r="AA103" s="34">
        <v>2</v>
      </c>
      <c r="AB103" s="35">
        <v>900</v>
      </c>
      <c r="AC103" s="34">
        <v>0</v>
      </c>
      <c r="AD103" s="35">
        <v>0</v>
      </c>
      <c r="AE103" s="34">
        <v>0</v>
      </c>
      <c r="AF103" s="35">
        <v>0</v>
      </c>
      <c r="AG103" s="19"/>
    </row>
    <row r="104" spans="2:33" ht="12.75" customHeight="1" x14ac:dyDescent="0.2">
      <c r="B104" s="26">
        <v>216</v>
      </c>
      <c r="C104" s="21" t="s">
        <v>138</v>
      </c>
      <c r="D104" s="30"/>
      <c r="E104" s="20"/>
      <c r="F104" s="48"/>
      <c r="G104" s="57">
        <f>SUM(G105:G132)</f>
        <v>88813.58</v>
      </c>
      <c r="H104" s="57">
        <f>SUM(H105:H132)</f>
        <v>88813.579999999987</v>
      </c>
      <c r="I104" s="58" t="s">
        <v>134</v>
      </c>
      <c r="J104" s="57">
        <f>SUM(J105:J132)</f>
        <v>6587.4500000000007</v>
      </c>
      <c r="K104" s="24"/>
      <c r="L104" s="57">
        <f>SUM(L105:L132)</f>
        <v>7693.85</v>
      </c>
      <c r="M104" s="24"/>
      <c r="N104" s="57">
        <f>SUM(N105:N132)</f>
        <v>6575.9800000000005</v>
      </c>
      <c r="O104" s="24"/>
      <c r="P104" s="57">
        <f>SUM(P105:P132)</f>
        <v>7450.79</v>
      </c>
      <c r="Q104" s="24"/>
      <c r="R104" s="57">
        <f>SUM(R105:R132)</f>
        <v>7582.79</v>
      </c>
      <c r="S104" s="24"/>
      <c r="T104" s="57">
        <f>SUM(T105:T132)</f>
        <v>7545.9800000000005</v>
      </c>
      <c r="U104" s="24"/>
      <c r="V104" s="57">
        <f>SUM(V105:V132)</f>
        <v>7582.79</v>
      </c>
      <c r="W104" s="24"/>
      <c r="X104" s="57">
        <f>SUM(X105:X132)</f>
        <v>7582.79</v>
      </c>
      <c r="Y104" s="24"/>
      <c r="Z104" s="57">
        <f>SUM(Z105:Z132)</f>
        <v>7522.79</v>
      </c>
      <c r="AA104" s="27"/>
      <c r="AB104" s="57">
        <f>SUM(AB105:AB132)</f>
        <v>7582.79</v>
      </c>
      <c r="AC104" s="24"/>
      <c r="AD104" s="57">
        <f>SUM(AD105:AD132)</f>
        <v>7522.79</v>
      </c>
      <c r="AE104" s="24"/>
      <c r="AF104" s="57">
        <f>SUM(AF105:AF132)</f>
        <v>7582.79</v>
      </c>
      <c r="AG104" s="19"/>
    </row>
    <row r="105" spans="2:33" ht="27.75" customHeight="1" x14ac:dyDescent="0.2">
      <c r="B105" s="26"/>
      <c r="C105" s="29" t="s">
        <v>139</v>
      </c>
      <c r="D105" s="30">
        <v>70</v>
      </c>
      <c r="E105" s="31" t="s">
        <v>39</v>
      </c>
      <c r="F105" s="32">
        <v>32</v>
      </c>
      <c r="G105" s="33">
        <f>D105*F105</f>
        <v>2240</v>
      </c>
      <c r="H105" s="33">
        <f t="shared" si="28"/>
        <v>2240</v>
      </c>
      <c r="I105" s="34">
        <v>4</v>
      </c>
      <c r="J105" s="35">
        <v>128</v>
      </c>
      <c r="K105" s="34">
        <v>6</v>
      </c>
      <c r="L105" s="35">
        <v>192</v>
      </c>
      <c r="M105" s="34">
        <v>6</v>
      </c>
      <c r="N105" s="35">
        <v>192</v>
      </c>
      <c r="O105" s="34">
        <v>6</v>
      </c>
      <c r="P105" s="35">
        <v>192</v>
      </c>
      <c r="Q105" s="34">
        <v>6</v>
      </c>
      <c r="R105" s="35">
        <v>192</v>
      </c>
      <c r="S105" s="34">
        <v>6</v>
      </c>
      <c r="T105" s="35">
        <v>192</v>
      </c>
      <c r="U105" s="34">
        <v>6</v>
      </c>
      <c r="V105" s="35">
        <v>192</v>
      </c>
      <c r="W105" s="34">
        <v>6</v>
      </c>
      <c r="X105" s="35">
        <v>192</v>
      </c>
      <c r="Y105" s="34">
        <v>6</v>
      </c>
      <c r="Z105" s="35">
        <v>192</v>
      </c>
      <c r="AA105" s="34">
        <v>6</v>
      </c>
      <c r="AB105" s="35">
        <v>192</v>
      </c>
      <c r="AC105" s="34">
        <v>6</v>
      </c>
      <c r="AD105" s="35">
        <v>192</v>
      </c>
      <c r="AE105" s="34">
        <v>6</v>
      </c>
      <c r="AF105" s="35">
        <v>192</v>
      </c>
      <c r="AG105" s="19"/>
    </row>
    <row r="106" spans="2:33" ht="12.75" customHeight="1" x14ac:dyDescent="0.2">
      <c r="B106" s="26"/>
      <c r="C106" s="29" t="s">
        <v>140</v>
      </c>
      <c r="D106" s="30">
        <v>10</v>
      </c>
      <c r="E106" s="31" t="s">
        <v>39</v>
      </c>
      <c r="F106" s="32">
        <v>96</v>
      </c>
      <c r="G106" s="33">
        <f t="shared" ref="G106:G132" si="31">D106*F106</f>
        <v>960</v>
      </c>
      <c r="H106" s="33">
        <f t="shared" si="28"/>
        <v>960</v>
      </c>
      <c r="I106" s="34">
        <v>1</v>
      </c>
      <c r="J106" s="35">
        <v>96</v>
      </c>
      <c r="K106" s="34">
        <v>0</v>
      </c>
      <c r="L106" s="35">
        <v>0</v>
      </c>
      <c r="M106" s="34">
        <v>1</v>
      </c>
      <c r="N106" s="35">
        <v>96</v>
      </c>
      <c r="O106" s="34">
        <v>0</v>
      </c>
      <c r="P106" s="35">
        <v>0</v>
      </c>
      <c r="Q106" s="34">
        <v>1</v>
      </c>
      <c r="R106" s="35">
        <v>96</v>
      </c>
      <c r="S106" s="34">
        <v>1</v>
      </c>
      <c r="T106" s="35">
        <v>96</v>
      </c>
      <c r="U106" s="34">
        <v>1</v>
      </c>
      <c r="V106" s="35">
        <v>96</v>
      </c>
      <c r="W106" s="34">
        <v>1</v>
      </c>
      <c r="X106" s="35">
        <v>96</v>
      </c>
      <c r="Y106" s="34">
        <v>1</v>
      </c>
      <c r="Z106" s="35">
        <v>96</v>
      </c>
      <c r="AA106" s="34">
        <v>1</v>
      </c>
      <c r="AB106" s="35">
        <v>96</v>
      </c>
      <c r="AC106" s="34">
        <v>1</v>
      </c>
      <c r="AD106" s="35">
        <v>96</v>
      </c>
      <c r="AE106" s="34">
        <v>1</v>
      </c>
      <c r="AF106" s="35">
        <v>96</v>
      </c>
      <c r="AG106" s="19"/>
    </row>
    <row r="107" spans="2:33" ht="12.75" customHeight="1" x14ac:dyDescent="0.2">
      <c r="B107" s="26"/>
      <c r="C107" s="29" t="s">
        <v>141</v>
      </c>
      <c r="D107" s="30">
        <v>24</v>
      </c>
      <c r="E107" s="31" t="s">
        <v>39</v>
      </c>
      <c r="F107" s="32">
        <v>55</v>
      </c>
      <c r="G107" s="33">
        <f t="shared" si="31"/>
        <v>1320</v>
      </c>
      <c r="H107" s="33">
        <f t="shared" si="28"/>
        <v>1320</v>
      </c>
      <c r="I107" s="34">
        <v>2</v>
      </c>
      <c r="J107" s="35">
        <v>110</v>
      </c>
      <c r="K107" s="34">
        <v>2</v>
      </c>
      <c r="L107" s="35">
        <v>110</v>
      </c>
      <c r="M107" s="34">
        <v>2</v>
      </c>
      <c r="N107" s="35">
        <v>110</v>
      </c>
      <c r="O107" s="34">
        <v>2</v>
      </c>
      <c r="P107" s="35">
        <v>110</v>
      </c>
      <c r="Q107" s="34">
        <v>2</v>
      </c>
      <c r="R107" s="35">
        <v>110</v>
      </c>
      <c r="S107" s="34">
        <v>2</v>
      </c>
      <c r="T107" s="35">
        <v>110</v>
      </c>
      <c r="U107" s="34">
        <v>2</v>
      </c>
      <c r="V107" s="35">
        <v>110</v>
      </c>
      <c r="W107" s="34">
        <v>2</v>
      </c>
      <c r="X107" s="35">
        <v>110</v>
      </c>
      <c r="Y107" s="34">
        <v>2</v>
      </c>
      <c r="Z107" s="35">
        <v>110</v>
      </c>
      <c r="AA107" s="34">
        <v>2</v>
      </c>
      <c r="AB107" s="35">
        <v>110</v>
      </c>
      <c r="AC107" s="34">
        <v>2</v>
      </c>
      <c r="AD107" s="35">
        <v>110</v>
      </c>
      <c r="AE107" s="34">
        <v>2</v>
      </c>
      <c r="AF107" s="35">
        <v>110</v>
      </c>
      <c r="AG107" s="19"/>
    </row>
    <row r="108" spans="2:33" ht="12.75" customHeight="1" x14ac:dyDescent="0.2">
      <c r="B108" s="26"/>
      <c r="C108" s="29" t="s">
        <v>142</v>
      </c>
      <c r="D108" s="30">
        <f>12*7</f>
        <v>84</v>
      </c>
      <c r="E108" s="31" t="s">
        <v>39</v>
      </c>
      <c r="F108" s="32">
        <v>13.65</v>
      </c>
      <c r="G108" s="33">
        <f t="shared" si="31"/>
        <v>1146.6000000000001</v>
      </c>
      <c r="H108" s="33">
        <f t="shared" si="28"/>
        <v>1146.5999999999997</v>
      </c>
      <c r="I108" s="34">
        <v>7</v>
      </c>
      <c r="J108" s="35">
        <v>95.55</v>
      </c>
      <c r="K108" s="34">
        <v>7</v>
      </c>
      <c r="L108" s="35">
        <v>95.55</v>
      </c>
      <c r="M108" s="34">
        <v>7</v>
      </c>
      <c r="N108" s="35">
        <v>95.55</v>
      </c>
      <c r="O108" s="34">
        <v>7</v>
      </c>
      <c r="P108" s="35">
        <v>95.55</v>
      </c>
      <c r="Q108" s="34">
        <v>7</v>
      </c>
      <c r="R108" s="35">
        <v>95.55</v>
      </c>
      <c r="S108" s="34">
        <v>7</v>
      </c>
      <c r="T108" s="35">
        <v>95.55</v>
      </c>
      <c r="U108" s="34">
        <v>7</v>
      </c>
      <c r="V108" s="35">
        <v>95.55</v>
      </c>
      <c r="W108" s="34">
        <v>7</v>
      </c>
      <c r="X108" s="35">
        <v>95.55</v>
      </c>
      <c r="Y108" s="34">
        <v>7</v>
      </c>
      <c r="Z108" s="35">
        <v>95.55</v>
      </c>
      <c r="AA108" s="34">
        <v>7</v>
      </c>
      <c r="AB108" s="35">
        <v>95.55</v>
      </c>
      <c r="AC108" s="34">
        <v>7</v>
      </c>
      <c r="AD108" s="35">
        <v>95.55</v>
      </c>
      <c r="AE108" s="34">
        <v>7</v>
      </c>
      <c r="AF108" s="35">
        <v>95.55</v>
      </c>
      <c r="AG108" s="19"/>
    </row>
    <row r="109" spans="2:33" ht="12.75" customHeight="1" x14ac:dyDescent="0.2">
      <c r="B109" s="26"/>
      <c r="C109" s="29" t="s">
        <v>143</v>
      </c>
      <c r="D109" s="30">
        <v>20</v>
      </c>
      <c r="E109" s="31" t="s">
        <v>39</v>
      </c>
      <c r="F109" s="32">
        <v>65</v>
      </c>
      <c r="G109" s="33">
        <f t="shared" si="31"/>
        <v>1300</v>
      </c>
      <c r="H109" s="33">
        <f t="shared" si="28"/>
        <v>1300</v>
      </c>
      <c r="I109" s="34">
        <v>0</v>
      </c>
      <c r="J109" s="35">
        <v>0</v>
      </c>
      <c r="K109" s="34">
        <v>1</v>
      </c>
      <c r="L109" s="35">
        <v>65</v>
      </c>
      <c r="M109" s="34">
        <v>1</v>
      </c>
      <c r="N109" s="35">
        <v>65</v>
      </c>
      <c r="O109" s="34">
        <v>2</v>
      </c>
      <c r="P109" s="35">
        <v>130</v>
      </c>
      <c r="Q109" s="34">
        <v>2</v>
      </c>
      <c r="R109" s="35">
        <v>130</v>
      </c>
      <c r="S109" s="34">
        <v>2</v>
      </c>
      <c r="T109" s="35">
        <v>130</v>
      </c>
      <c r="U109" s="34">
        <v>2</v>
      </c>
      <c r="V109" s="35">
        <v>130</v>
      </c>
      <c r="W109" s="34">
        <v>2</v>
      </c>
      <c r="X109" s="35">
        <v>130</v>
      </c>
      <c r="Y109" s="34">
        <v>2</v>
      </c>
      <c r="Z109" s="35">
        <v>130</v>
      </c>
      <c r="AA109" s="34">
        <v>2</v>
      </c>
      <c r="AB109" s="35">
        <v>130</v>
      </c>
      <c r="AC109" s="34">
        <v>2</v>
      </c>
      <c r="AD109" s="35">
        <v>130</v>
      </c>
      <c r="AE109" s="34">
        <v>2</v>
      </c>
      <c r="AF109" s="35">
        <v>130</v>
      </c>
      <c r="AG109" s="19"/>
    </row>
    <row r="110" spans="2:33" ht="22.5" customHeight="1" x14ac:dyDescent="0.2">
      <c r="B110" s="26"/>
      <c r="C110" s="29" t="s">
        <v>144</v>
      </c>
      <c r="D110" s="30">
        <v>60</v>
      </c>
      <c r="E110" s="31" t="s">
        <v>39</v>
      </c>
      <c r="F110" s="32">
        <v>51.57</v>
      </c>
      <c r="G110" s="33">
        <f t="shared" si="31"/>
        <v>3094.2</v>
      </c>
      <c r="H110" s="33">
        <f t="shared" si="28"/>
        <v>3094.1999999999994</v>
      </c>
      <c r="I110" s="34">
        <v>5</v>
      </c>
      <c r="J110" s="35">
        <v>257.85000000000002</v>
      </c>
      <c r="K110" s="34">
        <v>5</v>
      </c>
      <c r="L110" s="35">
        <v>257.85000000000002</v>
      </c>
      <c r="M110" s="34">
        <v>5</v>
      </c>
      <c r="N110" s="35">
        <v>257.85000000000002</v>
      </c>
      <c r="O110" s="34">
        <v>5</v>
      </c>
      <c r="P110" s="35">
        <v>257.85000000000002</v>
      </c>
      <c r="Q110" s="34">
        <v>5</v>
      </c>
      <c r="R110" s="35">
        <v>257.85000000000002</v>
      </c>
      <c r="S110" s="34">
        <v>5</v>
      </c>
      <c r="T110" s="35">
        <v>257.85000000000002</v>
      </c>
      <c r="U110" s="34">
        <v>5</v>
      </c>
      <c r="V110" s="35">
        <v>257.85000000000002</v>
      </c>
      <c r="W110" s="34">
        <v>5</v>
      </c>
      <c r="X110" s="35">
        <v>257.85000000000002</v>
      </c>
      <c r="Y110" s="34">
        <v>5</v>
      </c>
      <c r="Z110" s="35">
        <v>257.85000000000002</v>
      </c>
      <c r="AA110" s="34">
        <v>5</v>
      </c>
      <c r="AB110" s="35">
        <v>257.85000000000002</v>
      </c>
      <c r="AC110" s="34">
        <v>5</v>
      </c>
      <c r="AD110" s="35">
        <v>257.85000000000002</v>
      </c>
      <c r="AE110" s="34">
        <v>5</v>
      </c>
      <c r="AF110" s="35">
        <v>257.85000000000002</v>
      </c>
      <c r="AG110" s="19"/>
    </row>
    <row r="111" spans="2:33" ht="12.75" customHeight="1" x14ac:dyDescent="0.2">
      <c r="B111" s="26"/>
      <c r="C111" s="29" t="s">
        <v>145</v>
      </c>
      <c r="D111" s="30">
        <v>10</v>
      </c>
      <c r="E111" s="31" t="s">
        <v>146</v>
      </c>
      <c r="F111" s="32">
        <v>905</v>
      </c>
      <c r="G111" s="33">
        <f t="shared" si="31"/>
        <v>9050</v>
      </c>
      <c r="H111" s="33">
        <f t="shared" si="28"/>
        <v>9050</v>
      </c>
      <c r="I111" s="34">
        <v>0</v>
      </c>
      <c r="J111" s="35">
        <v>0</v>
      </c>
      <c r="K111" s="34">
        <v>1</v>
      </c>
      <c r="L111" s="35">
        <v>905</v>
      </c>
      <c r="M111" s="34">
        <v>0</v>
      </c>
      <c r="N111" s="35">
        <v>0</v>
      </c>
      <c r="O111" s="59">
        <v>1</v>
      </c>
      <c r="P111" s="60">
        <v>905</v>
      </c>
      <c r="Q111" s="34">
        <v>1</v>
      </c>
      <c r="R111" s="35">
        <v>905</v>
      </c>
      <c r="S111" s="34">
        <v>1</v>
      </c>
      <c r="T111" s="35">
        <v>905</v>
      </c>
      <c r="U111" s="34">
        <v>1</v>
      </c>
      <c r="V111" s="35">
        <v>905</v>
      </c>
      <c r="W111" s="34">
        <v>1</v>
      </c>
      <c r="X111" s="35">
        <v>905</v>
      </c>
      <c r="Y111" s="34">
        <v>1</v>
      </c>
      <c r="Z111" s="35">
        <v>905</v>
      </c>
      <c r="AA111" s="34">
        <v>1</v>
      </c>
      <c r="AB111" s="35">
        <v>905</v>
      </c>
      <c r="AC111" s="34">
        <v>1</v>
      </c>
      <c r="AD111" s="35">
        <v>905</v>
      </c>
      <c r="AE111" s="34">
        <v>1</v>
      </c>
      <c r="AF111" s="35">
        <v>905</v>
      </c>
      <c r="AG111" s="19"/>
    </row>
    <row r="112" spans="2:33" ht="12.75" customHeight="1" x14ac:dyDescent="0.2">
      <c r="B112" s="26"/>
      <c r="C112" s="29" t="s">
        <v>147</v>
      </c>
      <c r="D112" s="30">
        <v>80</v>
      </c>
      <c r="E112" s="31" t="s">
        <v>39</v>
      </c>
      <c r="F112" s="32">
        <v>12.47</v>
      </c>
      <c r="G112" s="33">
        <f t="shared" si="31"/>
        <v>997.6</v>
      </c>
      <c r="H112" s="33">
        <f t="shared" si="28"/>
        <v>997.59999999999991</v>
      </c>
      <c r="I112" s="34">
        <v>5</v>
      </c>
      <c r="J112" s="35">
        <v>62.35</v>
      </c>
      <c r="K112" s="34">
        <v>5</v>
      </c>
      <c r="L112" s="35">
        <v>62.35</v>
      </c>
      <c r="M112" s="34">
        <v>7</v>
      </c>
      <c r="N112" s="35">
        <v>87.29</v>
      </c>
      <c r="O112" s="34">
        <v>7</v>
      </c>
      <c r="P112" s="35">
        <v>87.29</v>
      </c>
      <c r="Q112" s="34">
        <v>7</v>
      </c>
      <c r="R112" s="35">
        <v>87.29</v>
      </c>
      <c r="S112" s="34">
        <v>7</v>
      </c>
      <c r="T112" s="35">
        <v>87.29</v>
      </c>
      <c r="U112" s="34">
        <v>7</v>
      </c>
      <c r="V112" s="35">
        <v>87.29</v>
      </c>
      <c r="W112" s="34">
        <v>7</v>
      </c>
      <c r="X112" s="35">
        <v>87.29</v>
      </c>
      <c r="Y112" s="34">
        <v>7</v>
      </c>
      <c r="Z112" s="35">
        <v>87.29</v>
      </c>
      <c r="AA112" s="34">
        <v>7</v>
      </c>
      <c r="AB112" s="35">
        <v>87.29</v>
      </c>
      <c r="AC112" s="34">
        <v>7</v>
      </c>
      <c r="AD112" s="35">
        <v>87.29</v>
      </c>
      <c r="AE112" s="34">
        <v>7</v>
      </c>
      <c r="AF112" s="35">
        <v>87.29</v>
      </c>
      <c r="AG112" s="19"/>
    </row>
    <row r="113" spans="2:33" ht="12.75" customHeight="1" x14ac:dyDescent="0.2">
      <c r="B113" s="26"/>
      <c r="C113" s="29" t="s">
        <v>148</v>
      </c>
      <c r="D113" s="30">
        <v>24</v>
      </c>
      <c r="E113" s="31" t="s">
        <v>39</v>
      </c>
      <c r="F113" s="32">
        <v>25.9</v>
      </c>
      <c r="G113" s="33">
        <f t="shared" si="31"/>
        <v>621.59999999999991</v>
      </c>
      <c r="H113" s="33">
        <f t="shared" si="28"/>
        <v>621.59999999999991</v>
      </c>
      <c r="I113" s="34">
        <v>2</v>
      </c>
      <c r="J113" s="35">
        <v>51.8</v>
      </c>
      <c r="K113" s="34">
        <v>2</v>
      </c>
      <c r="L113" s="35">
        <v>51.8</v>
      </c>
      <c r="M113" s="34">
        <v>2</v>
      </c>
      <c r="N113" s="35">
        <v>51.8</v>
      </c>
      <c r="O113" s="34">
        <v>2</v>
      </c>
      <c r="P113" s="35">
        <v>51.8</v>
      </c>
      <c r="Q113" s="34">
        <v>2</v>
      </c>
      <c r="R113" s="35">
        <v>51.8</v>
      </c>
      <c r="S113" s="34">
        <v>2</v>
      </c>
      <c r="T113" s="35">
        <v>51.8</v>
      </c>
      <c r="U113" s="34">
        <v>2</v>
      </c>
      <c r="V113" s="35">
        <v>51.8</v>
      </c>
      <c r="W113" s="34">
        <v>2</v>
      </c>
      <c r="X113" s="35">
        <v>51.8</v>
      </c>
      <c r="Y113" s="34">
        <v>2</v>
      </c>
      <c r="Z113" s="35">
        <v>51.8</v>
      </c>
      <c r="AA113" s="34">
        <v>2</v>
      </c>
      <c r="AB113" s="35">
        <v>51.8</v>
      </c>
      <c r="AC113" s="34">
        <v>2</v>
      </c>
      <c r="AD113" s="35">
        <v>51.8</v>
      </c>
      <c r="AE113" s="34">
        <v>2</v>
      </c>
      <c r="AF113" s="35">
        <v>51.8</v>
      </c>
      <c r="AG113" s="19"/>
    </row>
    <row r="114" spans="2:33" ht="12.75" customHeight="1" x14ac:dyDescent="0.2">
      <c r="B114" s="26"/>
      <c r="C114" s="29" t="s">
        <v>149</v>
      </c>
      <c r="D114" s="30">
        <v>12</v>
      </c>
      <c r="E114" s="31" t="s">
        <v>39</v>
      </c>
      <c r="F114" s="32">
        <v>25</v>
      </c>
      <c r="G114" s="33">
        <f t="shared" si="31"/>
        <v>300</v>
      </c>
      <c r="H114" s="33">
        <f t="shared" si="28"/>
        <v>300</v>
      </c>
      <c r="I114" s="34">
        <v>1</v>
      </c>
      <c r="J114" s="35">
        <v>25</v>
      </c>
      <c r="K114" s="34">
        <v>1</v>
      </c>
      <c r="L114" s="35">
        <v>25</v>
      </c>
      <c r="M114" s="34">
        <v>1</v>
      </c>
      <c r="N114" s="35">
        <v>25</v>
      </c>
      <c r="O114" s="34">
        <v>1</v>
      </c>
      <c r="P114" s="35">
        <v>25</v>
      </c>
      <c r="Q114" s="34">
        <v>1</v>
      </c>
      <c r="R114" s="35">
        <v>25</v>
      </c>
      <c r="S114" s="34">
        <v>1</v>
      </c>
      <c r="T114" s="35">
        <v>25</v>
      </c>
      <c r="U114" s="34">
        <v>1</v>
      </c>
      <c r="V114" s="35">
        <v>25</v>
      </c>
      <c r="W114" s="34">
        <v>1</v>
      </c>
      <c r="X114" s="35">
        <v>25</v>
      </c>
      <c r="Y114" s="34">
        <v>1</v>
      </c>
      <c r="Z114" s="35">
        <v>25</v>
      </c>
      <c r="AA114" s="34">
        <v>1</v>
      </c>
      <c r="AB114" s="35">
        <v>25</v>
      </c>
      <c r="AC114" s="34">
        <v>1</v>
      </c>
      <c r="AD114" s="35">
        <v>25</v>
      </c>
      <c r="AE114" s="34">
        <v>1</v>
      </c>
      <c r="AF114" s="35">
        <v>25</v>
      </c>
      <c r="AG114" s="19"/>
    </row>
    <row r="115" spans="2:33" ht="24.75" customHeight="1" x14ac:dyDescent="0.2">
      <c r="B115" s="26"/>
      <c r="C115" s="29" t="s">
        <v>150</v>
      </c>
      <c r="D115" s="30">
        <v>30</v>
      </c>
      <c r="E115" s="31" t="s">
        <v>39</v>
      </c>
      <c r="F115" s="32">
        <v>22</v>
      </c>
      <c r="G115" s="33">
        <f t="shared" si="31"/>
        <v>660</v>
      </c>
      <c r="H115" s="33">
        <f t="shared" si="28"/>
        <v>660</v>
      </c>
      <c r="I115" s="34">
        <v>8</v>
      </c>
      <c r="J115" s="35">
        <v>176</v>
      </c>
      <c r="K115" s="34">
        <v>2</v>
      </c>
      <c r="L115" s="35">
        <v>44</v>
      </c>
      <c r="M115" s="34">
        <v>2</v>
      </c>
      <c r="N115" s="35">
        <v>44</v>
      </c>
      <c r="O115" s="34">
        <v>2</v>
      </c>
      <c r="P115" s="35">
        <v>44</v>
      </c>
      <c r="Q115" s="34">
        <v>2</v>
      </c>
      <c r="R115" s="35">
        <v>44</v>
      </c>
      <c r="S115" s="34">
        <v>2</v>
      </c>
      <c r="T115" s="35">
        <v>44</v>
      </c>
      <c r="U115" s="34">
        <v>2</v>
      </c>
      <c r="V115" s="35">
        <v>44</v>
      </c>
      <c r="W115" s="34">
        <v>2</v>
      </c>
      <c r="X115" s="35">
        <v>44</v>
      </c>
      <c r="Y115" s="34">
        <v>2</v>
      </c>
      <c r="Z115" s="35">
        <v>44</v>
      </c>
      <c r="AA115" s="34">
        <v>2</v>
      </c>
      <c r="AB115" s="35">
        <v>44</v>
      </c>
      <c r="AC115" s="34">
        <v>2</v>
      </c>
      <c r="AD115" s="35">
        <v>44</v>
      </c>
      <c r="AE115" s="34">
        <v>2</v>
      </c>
      <c r="AF115" s="35">
        <v>44</v>
      </c>
      <c r="AG115" s="19"/>
    </row>
    <row r="116" spans="2:33" ht="12.75" customHeight="1" x14ac:dyDescent="0.2">
      <c r="B116" s="26"/>
      <c r="C116" s="29" t="s">
        <v>151</v>
      </c>
      <c r="D116" s="30">
        <v>12</v>
      </c>
      <c r="E116" s="31" t="s">
        <v>39</v>
      </c>
      <c r="F116" s="32">
        <v>18</v>
      </c>
      <c r="G116" s="33">
        <f t="shared" si="31"/>
        <v>216</v>
      </c>
      <c r="H116" s="33">
        <f t="shared" si="28"/>
        <v>216</v>
      </c>
      <c r="I116" s="34">
        <v>1</v>
      </c>
      <c r="J116" s="35">
        <v>18</v>
      </c>
      <c r="K116" s="34">
        <v>1</v>
      </c>
      <c r="L116" s="35">
        <v>18</v>
      </c>
      <c r="M116" s="34">
        <v>1</v>
      </c>
      <c r="N116" s="35">
        <v>18</v>
      </c>
      <c r="O116" s="34">
        <v>1</v>
      </c>
      <c r="P116" s="35">
        <v>18</v>
      </c>
      <c r="Q116" s="34">
        <v>1</v>
      </c>
      <c r="R116" s="35">
        <v>18</v>
      </c>
      <c r="S116" s="34">
        <v>1</v>
      </c>
      <c r="T116" s="35">
        <v>18</v>
      </c>
      <c r="U116" s="34">
        <v>1</v>
      </c>
      <c r="V116" s="35">
        <v>18</v>
      </c>
      <c r="W116" s="34">
        <v>1</v>
      </c>
      <c r="X116" s="35">
        <v>18</v>
      </c>
      <c r="Y116" s="34">
        <v>1</v>
      </c>
      <c r="Z116" s="35">
        <v>18</v>
      </c>
      <c r="AA116" s="34">
        <v>1</v>
      </c>
      <c r="AB116" s="35">
        <v>18</v>
      </c>
      <c r="AC116" s="34">
        <v>1</v>
      </c>
      <c r="AD116" s="35">
        <v>18</v>
      </c>
      <c r="AE116" s="34">
        <v>1</v>
      </c>
      <c r="AF116" s="35">
        <v>18</v>
      </c>
      <c r="AG116" s="19"/>
    </row>
    <row r="117" spans="2:33" ht="27" customHeight="1" x14ac:dyDescent="0.2">
      <c r="B117" s="26"/>
      <c r="C117" s="29" t="s">
        <v>152</v>
      </c>
      <c r="D117" s="30">
        <v>25</v>
      </c>
      <c r="E117" s="31" t="s">
        <v>39</v>
      </c>
      <c r="F117" s="32">
        <v>295</v>
      </c>
      <c r="G117" s="33">
        <f t="shared" si="31"/>
        <v>7375</v>
      </c>
      <c r="H117" s="33">
        <f t="shared" si="28"/>
        <v>7375</v>
      </c>
      <c r="I117" s="34">
        <v>3</v>
      </c>
      <c r="J117" s="35">
        <v>885</v>
      </c>
      <c r="K117" s="34">
        <v>2</v>
      </c>
      <c r="L117" s="35">
        <v>590</v>
      </c>
      <c r="M117" s="34">
        <v>2</v>
      </c>
      <c r="N117" s="35">
        <v>590</v>
      </c>
      <c r="O117" s="34">
        <v>2</v>
      </c>
      <c r="P117" s="35">
        <v>590</v>
      </c>
      <c r="Q117" s="34">
        <v>2</v>
      </c>
      <c r="R117" s="35">
        <v>590</v>
      </c>
      <c r="S117" s="34">
        <v>2</v>
      </c>
      <c r="T117" s="35">
        <v>590</v>
      </c>
      <c r="U117" s="34">
        <v>2</v>
      </c>
      <c r="V117" s="35">
        <v>590</v>
      </c>
      <c r="W117" s="34">
        <v>2</v>
      </c>
      <c r="X117" s="35">
        <v>590</v>
      </c>
      <c r="Y117" s="34">
        <v>2</v>
      </c>
      <c r="Z117" s="35">
        <v>590</v>
      </c>
      <c r="AA117" s="34">
        <v>2</v>
      </c>
      <c r="AB117" s="35">
        <v>590</v>
      </c>
      <c r="AC117" s="34">
        <v>2</v>
      </c>
      <c r="AD117" s="35">
        <v>590</v>
      </c>
      <c r="AE117" s="34">
        <v>2</v>
      </c>
      <c r="AF117" s="35">
        <v>590</v>
      </c>
      <c r="AG117" s="19"/>
    </row>
    <row r="118" spans="2:33" ht="24.75" customHeight="1" x14ac:dyDescent="0.2">
      <c r="B118" s="26"/>
      <c r="C118" s="29" t="s">
        <v>153</v>
      </c>
      <c r="D118" s="30">
        <v>12</v>
      </c>
      <c r="E118" s="31" t="s">
        <v>154</v>
      </c>
      <c r="F118" s="32">
        <v>23.65</v>
      </c>
      <c r="G118" s="33">
        <f t="shared" si="31"/>
        <v>283.79999999999995</v>
      </c>
      <c r="H118" s="33">
        <f t="shared" si="28"/>
        <v>283.8</v>
      </c>
      <c r="I118" s="34">
        <v>1</v>
      </c>
      <c r="J118" s="35">
        <v>23.65</v>
      </c>
      <c r="K118" s="34">
        <v>1</v>
      </c>
      <c r="L118" s="35">
        <v>23.65</v>
      </c>
      <c r="M118" s="34">
        <v>1</v>
      </c>
      <c r="N118" s="35">
        <v>23.65</v>
      </c>
      <c r="O118" s="34">
        <v>1</v>
      </c>
      <c r="P118" s="35">
        <v>23.65</v>
      </c>
      <c r="Q118" s="34">
        <v>1</v>
      </c>
      <c r="R118" s="35">
        <v>23.65</v>
      </c>
      <c r="S118" s="34">
        <v>1</v>
      </c>
      <c r="T118" s="35">
        <v>23.65</v>
      </c>
      <c r="U118" s="34">
        <v>1</v>
      </c>
      <c r="V118" s="35">
        <v>23.65</v>
      </c>
      <c r="W118" s="34">
        <v>1</v>
      </c>
      <c r="X118" s="35">
        <v>23.65</v>
      </c>
      <c r="Y118" s="34">
        <v>1</v>
      </c>
      <c r="Z118" s="35">
        <v>23.65</v>
      </c>
      <c r="AA118" s="34">
        <v>1</v>
      </c>
      <c r="AB118" s="35">
        <v>23.65</v>
      </c>
      <c r="AC118" s="34">
        <v>1</v>
      </c>
      <c r="AD118" s="35">
        <v>23.65</v>
      </c>
      <c r="AE118" s="34">
        <v>1</v>
      </c>
      <c r="AF118" s="35">
        <v>23.65</v>
      </c>
      <c r="AG118" s="19"/>
    </row>
    <row r="119" spans="2:33" ht="12.75" customHeight="1" x14ac:dyDescent="0.2">
      <c r="B119" s="26"/>
      <c r="C119" s="29" t="s">
        <v>155</v>
      </c>
      <c r="D119" s="30">
        <v>12</v>
      </c>
      <c r="E119" s="31" t="s">
        <v>39</v>
      </c>
      <c r="F119" s="32">
        <v>32.479999999999997</v>
      </c>
      <c r="G119" s="33">
        <f t="shared" si="31"/>
        <v>389.76</v>
      </c>
      <c r="H119" s="33">
        <f t="shared" si="28"/>
        <v>389.76000000000005</v>
      </c>
      <c r="I119" s="34">
        <v>1</v>
      </c>
      <c r="J119" s="35">
        <v>32.479999999999997</v>
      </c>
      <c r="K119" s="34">
        <v>1</v>
      </c>
      <c r="L119" s="35">
        <v>32.479999999999997</v>
      </c>
      <c r="M119" s="34">
        <v>1</v>
      </c>
      <c r="N119" s="35">
        <v>32.479999999999997</v>
      </c>
      <c r="O119" s="34">
        <v>1</v>
      </c>
      <c r="P119" s="35">
        <v>32.479999999999997</v>
      </c>
      <c r="Q119" s="34">
        <v>1</v>
      </c>
      <c r="R119" s="35">
        <v>32.479999999999997</v>
      </c>
      <c r="S119" s="34">
        <v>1</v>
      </c>
      <c r="T119" s="35">
        <v>32.479999999999997</v>
      </c>
      <c r="U119" s="34">
        <v>1</v>
      </c>
      <c r="V119" s="35">
        <v>32.479999999999997</v>
      </c>
      <c r="W119" s="34">
        <v>1</v>
      </c>
      <c r="X119" s="35">
        <v>32.479999999999997</v>
      </c>
      <c r="Y119" s="34">
        <v>1</v>
      </c>
      <c r="Z119" s="35">
        <v>32.479999999999997</v>
      </c>
      <c r="AA119" s="34">
        <v>1</v>
      </c>
      <c r="AB119" s="35">
        <v>32.479999999999997</v>
      </c>
      <c r="AC119" s="34">
        <v>1</v>
      </c>
      <c r="AD119" s="35">
        <v>32.479999999999997</v>
      </c>
      <c r="AE119" s="34">
        <v>1</v>
      </c>
      <c r="AF119" s="35">
        <v>32.479999999999997</v>
      </c>
      <c r="AG119" s="19"/>
    </row>
    <row r="120" spans="2:33" ht="12.75" customHeight="1" x14ac:dyDescent="0.2">
      <c r="B120" s="26"/>
      <c r="C120" s="29" t="s">
        <v>156</v>
      </c>
      <c r="D120" s="30">
        <v>50</v>
      </c>
      <c r="E120" s="31" t="s">
        <v>39</v>
      </c>
      <c r="F120" s="32">
        <v>19.02</v>
      </c>
      <c r="G120" s="33">
        <f t="shared" si="31"/>
        <v>951</v>
      </c>
      <c r="H120" s="33">
        <f t="shared" si="28"/>
        <v>951.00000000000011</v>
      </c>
      <c r="I120" s="34">
        <v>6</v>
      </c>
      <c r="J120" s="35">
        <v>114.12</v>
      </c>
      <c r="K120" s="34">
        <v>4</v>
      </c>
      <c r="L120" s="35">
        <v>76.08</v>
      </c>
      <c r="M120" s="34">
        <v>4</v>
      </c>
      <c r="N120" s="35">
        <v>76.08</v>
      </c>
      <c r="O120" s="34">
        <v>4</v>
      </c>
      <c r="P120" s="35">
        <v>76.08</v>
      </c>
      <c r="Q120" s="34">
        <v>4</v>
      </c>
      <c r="R120" s="35">
        <v>76.08</v>
      </c>
      <c r="S120" s="34">
        <v>4</v>
      </c>
      <c r="T120" s="35">
        <v>76.08</v>
      </c>
      <c r="U120" s="34">
        <v>4</v>
      </c>
      <c r="V120" s="35">
        <v>76.08</v>
      </c>
      <c r="W120" s="34">
        <v>4</v>
      </c>
      <c r="X120" s="35">
        <v>76.08</v>
      </c>
      <c r="Y120" s="34">
        <v>4</v>
      </c>
      <c r="Z120" s="35">
        <v>76.08</v>
      </c>
      <c r="AA120" s="34">
        <v>4</v>
      </c>
      <c r="AB120" s="35">
        <v>76.08</v>
      </c>
      <c r="AC120" s="34">
        <v>4</v>
      </c>
      <c r="AD120" s="35">
        <v>76.08</v>
      </c>
      <c r="AE120" s="34">
        <v>4</v>
      </c>
      <c r="AF120" s="35">
        <v>76.08</v>
      </c>
      <c r="AG120" s="19"/>
    </row>
    <row r="121" spans="2:33" ht="12.75" customHeight="1" x14ac:dyDescent="0.2">
      <c r="B121" s="26"/>
      <c r="C121" s="29" t="s">
        <v>157</v>
      </c>
      <c r="D121" s="30">
        <v>100</v>
      </c>
      <c r="E121" s="31" t="s">
        <v>39</v>
      </c>
      <c r="F121" s="32">
        <v>20.260000000000002</v>
      </c>
      <c r="G121" s="33">
        <f t="shared" si="31"/>
        <v>2026.0000000000002</v>
      </c>
      <c r="H121" s="33">
        <f t="shared" si="28"/>
        <v>2025.9999999999998</v>
      </c>
      <c r="I121" s="34">
        <v>12</v>
      </c>
      <c r="J121" s="35">
        <v>243.12</v>
      </c>
      <c r="K121" s="34">
        <v>8</v>
      </c>
      <c r="L121" s="35">
        <v>162.08000000000001</v>
      </c>
      <c r="M121" s="34">
        <v>8</v>
      </c>
      <c r="N121" s="35">
        <v>162.08000000000001</v>
      </c>
      <c r="O121" s="34">
        <v>8</v>
      </c>
      <c r="P121" s="35">
        <v>162.08000000000001</v>
      </c>
      <c r="Q121" s="34">
        <v>8</v>
      </c>
      <c r="R121" s="35">
        <v>162.08000000000001</v>
      </c>
      <c r="S121" s="34">
        <v>8</v>
      </c>
      <c r="T121" s="35">
        <v>162.08000000000001</v>
      </c>
      <c r="U121" s="34">
        <v>8</v>
      </c>
      <c r="V121" s="35">
        <v>162.08000000000001</v>
      </c>
      <c r="W121" s="34">
        <v>8</v>
      </c>
      <c r="X121" s="35">
        <v>162.08000000000001</v>
      </c>
      <c r="Y121" s="34">
        <v>8</v>
      </c>
      <c r="Z121" s="35">
        <v>162.08000000000001</v>
      </c>
      <c r="AA121" s="34">
        <v>8</v>
      </c>
      <c r="AB121" s="35">
        <v>162.08000000000001</v>
      </c>
      <c r="AC121" s="34">
        <v>8</v>
      </c>
      <c r="AD121" s="35">
        <v>162.08000000000001</v>
      </c>
      <c r="AE121" s="34">
        <v>8</v>
      </c>
      <c r="AF121" s="35">
        <v>162.08000000000001</v>
      </c>
      <c r="AG121" s="19"/>
    </row>
    <row r="122" spans="2:33" ht="12.75" customHeight="1" x14ac:dyDescent="0.2">
      <c r="B122" s="26"/>
      <c r="C122" s="29" t="s">
        <v>158</v>
      </c>
      <c r="D122" s="30">
        <v>24</v>
      </c>
      <c r="E122" s="31" t="s">
        <v>39</v>
      </c>
      <c r="F122" s="32">
        <v>53</v>
      </c>
      <c r="G122" s="33">
        <f t="shared" si="31"/>
        <v>1272</v>
      </c>
      <c r="H122" s="33">
        <f t="shared" si="28"/>
        <v>1272</v>
      </c>
      <c r="I122" s="34">
        <v>2</v>
      </c>
      <c r="J122" s="35">
        <v>106</v>
      </c>
      <c r="K122" s="34">
        <v>2</v>
      </c>
      <c r="L122" s="35">
        <v>106</v>
      </c>
      <c r="M122" s="34">
        <v>2</v>
      </c>
      <c r="N122" s="35">
        <v>106</v>
      </c>
      <c r="O122" s="34">
        <v>2</v>
      </c>
      <c r="P122" s="35">
        <v>106</v>
      </c>
      <c r="Q122" s="34">
        <v>2</v>
      </c>
      <c r="R122" s="35">
        <v>106</v>
      </c>
      <c r="S122" s="34">
        <v>2</v>
      </c>
      <c r="T122" s="35">
        <v>106</v>
      </c>
      <c r="U122" s="34">
        <v>2</v>
      </c>
      <c r="V122" s="35">
        <v>106</v>
      </c>
      <c r="W122" s="34">
        <v>2</v>
      </c>
      <c r="X122" s="35">
        <v>106</v>
      </c>
      <c r="Y122" s="34">
        <v>2</v>
      </c>
      <c r="Z122" s="35">
        <v>106</v>
      </c>
      <c r="AA122" s="34">
        <v>2</v>
      </c>
      <c r="AB122" s="35">
        <v>106</v>
      </c>
      <c r="AC122" s="34">
        <v>2</v>
      </c>
      <c r="AD122" s="35">
        <v>106</v>
      </c>
      <c r="AE122" s="34">
        <v>2</v>
      </c>
      <c r="AF122" s="35">
        <v>106</v>
      </c>
      <c r="AG122" s="19"/>
    </row>
    <row r="123" spans="2:33" ht="12.75" customHeight="1" x14ac:dyDescent="0.2">
      <c r="B123" s="26"/>
      <c r="C123" s="29" t="s">
        <v>159</v>
      </c>
      <c r="D123" s="30">
        <v>30</v>
      </c>
      <c r="E123" s="31" t="s">
        <v>39</v>
      </c>
      <c r="F123" s="32">
        <v>12.27</v>
      </c>
      <c r="G123" s="33">
        <f t="shared" si="31"/>
        <v>368.09999999999997</v>
      </c>
      <c r="H123" s="33">
        <f t="shared" si="28"/>
        <v>368.1</v>
      </c>
      <c r="I123" s="34">
        <v>3</v>
      </c>
      <c r="J123" s="35">
        <v>36.81</v>
      </c>
      <c r="K123" s="34">
        <v>3</v>
      </c>
      <c r="L123" s="35">
        <v>36.81</v>
      </c>
      <c r="M123" s="34">
        <v>0</v>
      </c>
      <c r="N123" s="35">
        <v>0</v>
      </c>
      <c r="O123" s="34">
        <v>3</v>
      </c>
      <c r="P123" s="35">
        <v>36.81</v>
      </c>
      <c r="Q123" s="34">
        <v>3</v>
      </c>
      <c r="R123" s="35">
        <v>36.81</v>
      </c>
      <c r="S123" s="34">
        <v>0</v>
      </c>
      <c r="T123" s="35">
        <v>0</v>
      </c>
      <c r="U123" s="34">
        <v>3</v>
      </c>
      <c r="V123" s="35">
        <v>36.81</v>
      </c>
      <c r="W123" s="34">
        <v>3</v>
      </c>
      <c r="X123" s="35">
        <v>36.81</v>
      </c>
      <c r="Y123" s="34">
        <v>3</v>
      </c>
      <c r="Z123" s="35">
        <v>36.81</v>
      </c>
      <c r="AA123" s="34">
        <v>3</v>
      </c>
      <c r="AB123" s="35">
        <v>36.81</v>
      </c>
      <c r="AC123" s="34">
        <v>3</v>
      </c>
      <c r="AD123" s="35">
        <v>36.81</v>
      </c>
      <c r="AE123" s="34">
        <v>3</v>
      </c>
      <c r="AF123" s="35">
        <v>36.81</v>
      </c>
      <c r="AG123" s="19"/>
    </row>
    <row r="124" spans="2:33" ht="12.75" customHeight="1" x14ac:dyDescent="0.2">
      <c r="B124" s="26"/>
      <c r="C124" s="29" t="s">
        <v>160</v>
      </c>
      <c r="D124" s="30">
        <v>70</v>
      </c>
      <c r="E124" s="31" t="s">
        <v>45</v>
      </c>
      <c r="F124" s="32">
        <v>282.89999999999998</v>
      </c>
      <c r="G124" s="33">
        <f t="shared" si="31"/>
        <v>19803</v>
      </c>
      <c r="H124" s="33">
        <f t="shared" si="28"/>
        <v>19803</v>
      </c>
      <c r="I124" s="34">
        <v>4</v>
      </c>
      <c r="J124" s="35">
        <v>1131.5999999999999</v>
      </c>
      <c r="K124" s="34">
        <v>6</v>
      </c>
      <c r="L124" s="35">
        <v>1697.4</v>
      </c>
      <c r="M124" s="34">
        <v>6</v>
      </c>
      <c r="N124" s="35">
        <v>1697.4</v>
      </c>
      <c r="O124" s="34">
        <v>6</v>
      </c>
      <c r="P124" s="35">
        <v>1697.4</v>
      </c>
      <c r="Q124" s="34">
        <v>6</v>
      </c>
      <c r="R124" s="35">
        <v>1697.4</v>
      </c>
      <c r="S124" s="34">
        <v>6</v>
      </c>
      <c r="T124" s="35">
        <v>1697.4</v>
      </c>
      <c r="U124" s="34">
        <v>6</v>
      </c>
      <c r="V124" s="35">
        <v>1697.4</v>
      </c>
      <c r="W124" s="34">
        <v>6</v>
      </c>
      <c r="X124" s="35">
        <v>1697.4</v>
      </c>
      <c r="Y124" s="34">
        <v>6</v>
      </c>
      <c r="Z124" s="35">
        <v>1697.4</v>
      </c>
      <c r="AA124" s="34">
        <v>6</v>
      </c>
      <c r="AB124" s="35">
        <v>1697.4</v>
      </c>
      <c r="AC124" s="34">
        <v>6</v>
      </c>
      <c r="AD124" s="35">
        <v>1697.4</v>
      </c>
      <c r="AE124" s="34">
        <v>6</v>
      </c>
      <c r="AF124" s="35">
        <v>1697.4</v>
      </c>
      <c r="AG124" s="19"/>
    </row>
    <row r="125" spans="2:33" ht="29.25" customHeight="1" x14ac:dyDescent="0.2">
      <c r="B125" s="26"/>
      <c r="C125" s="29" t="s">
        <v>161</v>
      </c>
      <c r="D125" s="30">
        <v>20</v>
      </c>
      <c r="E125" s="31" t="s">
        <v>70</v>
      </c>
      <c r="F125" s="32">
        <v>30</v>
      </c>
      <c r="G125" s="33">
        <f t="shared" si="31"/>
        <v>600</v>
      </c>
      <c r="H125" s="33">
        <f t="shared" si="28"/>
        <v>600</v>
      </c>
      <c r="I125" s="34">
        <v>2</v>
      </c>
      <c r="J125" s="35">
        <v>60</v>
      </c>
      <c r="K125" s="34">
        <v>2</v>
      </c>
      <c r="L125" s="35">
        <v>60</v>
      </c>
      <c r="M125" s="34">
        <v>2</v>
      </c>
      <c r="N125" s="35">
        <v>60</v>
      </c>
      <c r="O125" s="34">
        <v>2</v>
      </c>
      <c r="P125" s="35">
        <v>60</v>
      </c>
      <c r="Q125" s="34">
        <v>2</v>
      </c>
      <c r="R125" s="35">
        <v>60</v>
      </c>
      <c r="S125" s="34">
        <v>2</v>
      </c>
      <c r="T125" s="35">
        <v>60</v>
      </c>
      <c r="U125" s="34">
        <v>2</v>
      </c>
      <c r="V125" s="35">
        <v>60</v>
      </c>
      <c r="W125" s="34">
        <v>2</v>
      </c>
      <c r="X125" s="35">
        <v>60</v>
      </c>
      <c r="Y125" s="34">
        <v>0</v>
      </c>
      <c r="Z125" s="35">
        <v>0</v>
      </c>
      <c r="AA125" s="34">
        <v>2</v>
      </c>
      <c r="AB125" s="35">
        <v>60</v>
      </c>
      <c r="AC125" s="34">
        <v>0</v>
      </c>
      <c r="AD125" s="35">
        <v>0</v>
      </c>
      <c r="AE125" s="34">
        <v>2</v>
      </c>
      <c r="AF125" s="35">
        <v>60</v>
      </c>
      <c r="AG125" s="19"/>
    </row>
    <row r="126" spans="2:33" ht="23.25" customHeight="1" x14ac:dyDescent="0.2">
      <c r="B126" s="26"/>
      <c r="C126" s="29" t="s">
        <v>162</v>
      </c>
      <c r="D126" s="30">
        <v>100</v>
      </c>
      <c r="E126" s="31" t="s">
        <v>45</v>
      </c>
      <c r="F126" s="32">
        <v>144</v>
      </c>
      <c r="G126" s="33">
        <f t="shared" si="31"/>
        <v>14400</v>
      </c>
      <c r="H126" s="33">
        <f t="shared" si="28"/>
        <v>14400</v>
      </c>
      <c r="I126" s="34">
        <v>10</v>
      </c>
      <c r="J126" s="35">
        <v>1440</v>
      </c>
      <c r="K126" s="34">
        <v>10</v>
      </c>
      <c r="L126" s="35">
        <v>1440</v>
      </c>
      <c r="M126" s="34">
        <v>8</v>
      </c>
      <c r="N126" s="35">
        <v>1152</v>
      </c>
      <c r="O126" s="34">
        <v>8</v>
      </c>
      <c r="P126" s="35">
        <v>1152</v>
      </c>
      <c r="Q126" s="34">
        <v>8</v>
      </c>
      <c r="R126" s="35">
        <v>1152</v>
      </c>
      <c r="S126" s="34">
        <v>8</v>
      </c>
      <c r="T126" s="35">
        <v>1152</v>
      </c>
      <c r="U126" s="34">
        <v>8</v>
      </c>
      <c r="V126" s="35">
        <v>1152</v>
      </c>
      <c r="W126" s="34">
        <v>8</v>
      </c>
      <c r="X126" s="35">
        <v>1152</v>
      </c>
      <c r="Y126" s="34">
        <v>8</v>
      </c>
      <c r="Z126" s="35">
        <v>1152</v>
      </c>
      <c r="AA126" s="34">
        <v>8</v>
      </c>
      <c r="AB126" s="35">
        <v>1152</v>
      </c>
      <c r="AC126" s="34">
        <v>8</v>
      </c>
      <c r="AD126" s="35">
        <v>1152</v>
      </c>
      <c r="AE126" s="34">
        <v>8</v>
      </c>
      <c r="AF126" s="35">
        <v>1152</v>
      </c>
      <c r="AG126" s="19"/>
    </row>
    <row r="127" spans="2:33" ht="12.75" customHeight="1" x14ac:dyDescent="0.2">
      <c r="B127" s="26"/>
      <c r="C127" s="29" t="s">
        <v>163</v>
      </c>
      <c r="D127" s="30">
        <v>10</v>
      </c>
      <c r="E127" s="31" t="s">
        <v>39</v>
      </c>
      <c r="F127" s="32">
        <v>36</v>
      </c>
      <c r="G127" s="33">
        <f t="shared" si="31"/>
        <v>360</v>
      </c>
      <c r="H127" s="33">
        <f t="shared" si="28"/>
        <v>360</v>
      </c>
      <c r="I127" s="34">
        <v>1</v>
      </c>
      <c r="J127" s="35">
        <v>36</v>
      </c>
      <c r="K127" s="34">
        <v>0</v>
      </c>
      <c r="L127" s="35">
        <v>0</v>
      </c>
      <c r="M127" s="34">
        <v>1</v>
      </c>
      <c r="N127" s="35">
        <v>36</v>
      </c>
      <c r="O127" s="34">
        <v>0</v>
      </c>
      <c r="P127" s="35">
        <v>0</v>
      </c>
      <c r="Q127" s="34">
        <v>1</v>
      </c>
      <c r="R127" s="35">
        <v>36</v>
      </c>
      <c r="S127" s="34">
        <v>1</v>
      </c>
      <c r="T127" s="35">
        <v>36</v>
      </c>
      <c r="U127" s="34">
        <v>1</v>
      </c>
      <c r="V127" s="35">
        <v>36</v>
      </c>
      <c r="W127" s="34">
        <v>1</v>
      </c>
      <c r="X127" s="35">
        <v>36</v>
      </c>
      <c r="Y127" s="34">
        <v>1</v>
      </c>
      <c r="Z127" s="35">
        <v>36</v>
      </c>
      <c r="AA127" s="34">
        <v>1</v>
      </c>
      <c r="AB127" s="35">
        <v>36</v>
      </c>
      <c r="AC127" s="34">
        <v>1</v>
      </c>
      <c r="AD127" s="35">
        <v>36</v>
      </c>
      <c r="AE127" s="34">
        <v>1</v>
      </c>
      <c r="AF127" s="35">
        <v>36</v>
      </c>
      <c r="AG127" s="19"/>
    </row>
    <row r="128" spans="2:33" ht="21.75" customHeight="1" x14ac:dyDescent="0.2">
      <c r="B128" s="26"/>
      <c r="C128" s="29" t="s">
        <v>164</v>
      </c>
      <c r="D128" s="30">
        <v>40</v>
      </c>
      <c r="E128" s="31" t="s">
        <v>39</v>
      </c>
      <c r="F128" s="32">
        <v>29.9</v>
      </c>
      <c r="G128" s="33">
        <f t="shared" si="31"/>
        <v>1196</v>
      </c>
      <c r="H128" s="33">
        <f t="shared" si="28"/>
        <v>1196.0000000000002</v>
      </c>
      <c r="I128" s="34">
        <v>7</v>
      </c>
      <c r="J128" s="35">
        <v>209.3</v>
      </c>
      <c r="K128" s="34">
        <v>3</v>
      </c>
      <c r="L128" s="35">
        <v>89.7</v>
      </c>
      <c r="M128" s="34">
        <v>3</v>
      </c>
      <c r="N128" s="35">
        <v>89.7</v>
      </c>
      <c r="O128" s="34">
        <v>3</v>
      </c>
      <c r="P128" s="35">
        <v>89.7</v>
      </c>
      <c r="Q128" s="34">
        <v>3</v>
      </c>
      <c r="R128" s="35">
        <v>89.7</v>
      </c>
      <c r="S128" s="34">
        <v>3</v>
      </c>
      <c r="T128" s="35">
        <v>89.7</v>
      </c>
      <c r="U128" s="34">
        <v>3</v>
      </c>
      <c r="V128" s="35">
        <v>89.7</v>
      </c>
      <c r="W128" s="34">
        <v>3</v>
      </c>
      <c r="X128" s="35">
        <v>89.7</v>
      </c>
      <c r="Y128" s="34">
        <v>3</v>
      </c>
      <c r="Z128" s="35">
        <v>89.7</v>
      </c>
      <c r="AA128" s="34">
        <v>3</v>
      </c>
      <c r="AB128" s="35">
        <v>89.7</v>
      </c>
      <c r="AC128" s="34">
        <v>3</v>
      </c>
      <c r="AD128" s="35">
        <v>89.7</v>
      </c>
      <c r="AE128" s="34">
        <v>3</v>
      </c>
      <c r="AF128" s="35">
        <v>89.7</v>
      </c>
      <c r="AG128" s="19"/>
    </row>
    <row r="129" spans="1:33" ht="24" customHeight="1" x14ac:dyDescent="0.2">
      <c r="B129" s="26"/>
      <c r="C129" s="29" t="s">
        <v>165</v>
      </c>
      <c r="D129" s="30">
        <v>70</v>
      </c>
      <c r="E129" s="31" t="s">
        <v>45</v>
      </c>
      <c r="F129" s="32">
        <v>174.64</v>
      </c>
      <c r="G129" s="33">
        <f t="shared" si="31"/>
        <v>12224.8</v>
      </c>
      <c r="H129" s="33">
        <f t="shared" si="28"/>
        <v>12224.800000000001</v>
      </c>
      <c r="I129" s="34">
        <v>4</v>
      </c>
      <c r="J129" s="35">
        <v>698.56</v>
      </c>
      <c r="K129" s="34">
        <v>6</v>
      </c>
      <c r="L129" s="35">
        <v>1047.8399999999999</v>
      </c>
      <c r="M129" s="34">
        <v>6</v>
      </c>
      <c r="N129" s="35">
        <v>1047.8399999999999</v>
      </c>
      <c r="O129" s="34">
        <v>6</v>
      </c>
      <c r="P129" s="35">
        <v>1047.8399999999999</v>
      </c>
      <c r="Q129" s="34">
        <v>6</v>
      </c>
      <c r="R129" s="35">
        <v>1047.8399999999999</v>
      </c>
      <c r="S129" s="34">
        <v>6</v>
      </c>
      <c r="T129" s="35">
        <v>1047.8399999999999</v>
      </c>
      <c r="U129" s="34">
        <v>6</v>
      </c>
      <c r="V129" s="35">
        <v>1047.8399999999999</v>
      </c>
      <c r="W129" s="34">
        <v>6</v>
      </c>
      <c r="X129" s="35">
        <v>1047.8399999999999</v>
      </c>
      <c r="Y129" s="34">
        <v>6</v>
      </c>
      <c r="Z129" s="35">
        <v>1047.8399999999999</v>
      </c>
      <c r="AA129" s="34">
        <v>6</v>
      </c>
      <c r="AB129" s="35">
        <v>1047.8399999999999</v>
      </c>
      <c r="AC129" s="34">
        <v>6</v>
      </c>
      <c r="AD129" s="35">
        <v>1047.8399999999999</v>
      </c>
      <c r="AE129" s="34">
        <v>6</v>
      </c>
      <c r="AF129" s="35">
        <v>1047.8399999999999</v>
      </c>
      <c r="AG129" s="19"/>
    </row>
    <row r="130" spans="1:33" ht="25.5" customHeight="1" x14ac:dyDescent="0.2">
      <c r="B130" s="26"/>
      <c r="C130" s="29" t="s">
        <v>166</v>
      </c>
      <c r="D130" s="30">
        <v>36</v>
      </c>
      <c r="E130" s="31" t="s">
        <v>39</v>
      </c>
      <c r="F130" s="32">
        <v>47.5</v>
      </c>
      <c r="G130" s="33">
        <f t="shared" si="31"/>
        <v>1710</v>
      </c>
      <c r="H130" s="33">
        <f t="shared" si="28"/>
        <v>1710</v>
      </c>
      <c r="I130" s="34">
        <v>3</v>
      </c>
      <c r="J130" s="35">
        <v>142.5</v>
      </c>
      <c r="K130" s="34">
        <v>3</v>
      </c>
      <c r="L130" s="35">
        <v>142.5</v>
      </c>
      <c r="M130" s="34">
        <v>3</v>
      </c>
      <c r="N130" s="35">
        <v>142.5</v>
      </c>
      <c r="O130" s="34">
        <v>3</v>
      </c>
      <c r="P130" s="35">
        <v>142.5</v>
      </c>
      <c r="Q130" s="34">
        <v>3</v>
      </c>
      <c r="R130" s="35">
        <v>142.5</v>
      </c>
      <c r="S130" s="34">
        <v>3</v>
      </c>
      <c r="T130" s="35">
        <v>142.5</v>
      </c>
      <c r="U130" s="34">
        <v>3</v>
      </c>
      <c r="V130" s="35">
        <v>142.5</v>
      </c>
      <c r="W130" s="34">
        <v>3</v>
      </c>
      <c r="X130" s="35">
        <v>142.5</v>
      </c>
      <c r="Y130" s="34">
        <v>3</v>
      </c>
      <c r="Z130" s="35">
        <v>142.5</v>
      </c>
      <c r="AA130" s="34">
        <v>3</v>
      </c>
      <c r="AB130" s="35">
        <v>142.5</v>
      </c>
      <c r="AC130" s="34">
        <v>3</v>
      </c>
      <c r="AD130" s="35">
        <v>142.5</v>
      </c>
      <c r="AE130" s="34">
        <v>3</v>
      </c>
      <c r="AF130" s="35">
        <v>142.5</v>
      </c>
      <c r="AG130" s="19"/>
    </row>
    <row r="131" spans="1:33" ht="13.5" customHeight="1" x14ac:dyDescent="0.2">
      <c r="B131" s="26"/>
      <c r="C131" s="29" t="s">
        <v>167</v>
      </c>
      <c r="D131" s="30">
        <v>24</v>
      </c>
      <c r="E131" s="31" t="s">
        <v>39</v>
      </c>
      <c r="F131" s="32">
        <v>136.38</v>
      </c>
      <c r="G131" s="33">
        <f t="shared" si="31"/>
        <v>3273.12</v>
      </c>
      <c r="H131" s="33">
        <f t="shared" si="28"/>
        <v>3273.1200000000008</v>
      </c>
      <c r="I131" s="34">
        <v>2</v>
      </c>
      <c r="J131" s="35">
        <v>272.76</v>
      </c>
      <c r="K131" s="34">
        <v>2</v>
      </c>
      <c r="L131" s="35">
        <v>272.76</v>
      </c>
      <c r="M131" s="34">
        <v>2</v>
      </c>
      <c r="N131" s="35">
        <v>272.76</v>
      </c>
      <c r="O131" s="34">
        <v>2</v>
      </c>
      <c r="P131" s="35">
        <v>272.76</v>
      </c>
      <c r="Q131" s="34">
        <v>2</v>
      </c>
      <c r="R131" s="35">
        <v>272.76</v>
      </c>
      <c r="S131" s="34">
        <v>2</v>
      </c>
      <c r="T131" s="35">
        <v>272.76</v>
      </c>
      <c r="U131" s="34">
        <v>2</v>
      </c>
      <c r="V131" s="35">
        <v>272.76</v>
      </c>
      <c r="W131" s="34">
        <v>2</v>
      </c>
      <c r="X131" s="35">
        <v>272.76</v>
      </c>
      <c r="Y131" s="34">
        <v>2</v>
      </c>
      <c r="Z131" s="35">
        <v>272.76</v>
      </c>
      <c r="AA131" s="34">
        <v>2</v>
      </c>
      <c r="AB131" s="35">
        <v>272.76</v>
      </c>
      <c r="AC131" s="34">
        <v>2</v>
      </c>
      <c r="AD131" s="35">
        <v>272.76</v>
      </c>
      <c r="AE131" s="34">
        <v>2</v>
      </c>
      <c r="AF131" s="35">
        <v>272.76</v>
      </c>
      <c r="AG131" s="19"/>
    </row>
    <row r="132" spans="1:33" ht="13.5" customHeight="1" x14ac:dyDescent="0.2">
      <c r="B132" s="26"/>
      <c r="C132" s="29" t="s">
        <v>168</v>
      </c>
      <c r="D132" s="30">
        <v>30</v>
      </c>
      <c r="E132" s="44" t="s">
        <v>39</v>
      </c>
      <c r="F132" s="32">
        <v>22.5</v>
      </c>
      <c r="G132" s="33">
        <f t="shared" si="31"/>
        <v>675</v>
      </c>
      <c r="H132" s="33">
        <f t="shared" si="28"/>
        <v>675</v>
      </c>
      <c r="I132" s="34">
        <v>6</v>
      </c>
      <c r="J132" s="35">
        <v>135</v>
      </c>
      <c r="K132" s="34">
        <v>4</v>
      </c>
      <c r="L132" s="35">
        <v>90</v>
      </c>
      <c r="M132" s="34">
        <v>2</v>
      </c>
      <c r="N132" s="35">
        <v>45</v>
      </c>
      <c r="O132" s="34">
        <v>2</v>
      </c>
      <c r="P132" s="35">
        <v>45</v>
      </c>
      <c r="Q132" s="34">
        <v>2</v>
      </c>
      <c r="R132" s="35">
        <v>45</v>
      </c>
      <c r="S132" s="34">
        <v>2</v>
      </c>
      <c r="T132" s="35">
        <v>45</v>
      </c>
      <c r="U132" s="34">
        <v>2</v>
      </c>
      <c r="V132" s="35">
        <v>45</v>
      </c>
      <c r="W132" s="34">
        <v>2</v>
      </c>
      <c r="X132" s="35">
        <v>45</v>
      </c>
      <c r="Y132" s="34">
        <v>2</v>
      </c>
      <c r="Z132" s="35">
        <v>45</v>
      </c>
      <c r="AA132" s="34">
        <v>2</v>
      </c>
      <c r="AB132" s="35">
        <v>45</v>
      </c>
      <c r="AC132" s="34">
        <v>2</v>
      </c>
      <c r="AD132" s="35">
        <v>45</v>
      </c>
      <c r="AE132" s="34">
        <v>2</v>
      </c>
      <c r="AF132" s="35">
        <v>45</v>
      </c>
      <c r="AG132" s="19"/>
    </row>
    <row r="133" spans="1:33" ht="11.25" customHeight="1" x14ac:dyDescent="0.2">
      <c r="B133" s="20">
        <v>2200</v>
      </c>
      <c r="C133" s="61" t="s">
        <v>169</v>
      </c>
      <c r="D133" s="30"/>
      <c r="E133" s="62"/>
      <c r="F133" s="62"/>
      <c r="G133" s="24">
        <f>SUM(G134+G147)</f>
        <v>178883</v>
      </c>
      <c r="H133" s="24">
        <f>SUM(H135:H147)</f>
        <v>178883</v>
      </c>
      <c r="I133" s="58"/>
      <c r="J133" s="24">
        <f>SUM(J134+J147)</f>
        <v>17554.84</v>
      </c>
      <c r="K133" s="58" t="s">
        <v>134</v>
      </c>
      <c r="L133" s="24">
        <f>SUM(L134+L147)</f>
        <v>16786.84</v>
      </c>
      <c r="M133" s="58"/>
      <c r="N133" s="24">
        <f>SUM(N134+N147)</f>
        <v>14672.84</v>
      </c>
      <c r="O133" s="58" t="s">
        <v>134</v>
      </c>
      <c r="P133" s="24">
        <f>SUM(P134+P147)</f>
        <v>14407.84</v>
      </c>
      <c r="Q133" s="58" t="s">
        <v>134</v>
      </c>
      <c r="R133" s="24">
        <f>SUM(R134+R147)</f>
        <v>14672.84</v>
      </c>
      <c r="S133" s="58" t="s">
        <v>134</v>
      </c>
      <c r="T133" s="24">
        <f>SUM(T134+T147)</f>
        <v>14407.84</v>
      </c>
      <c r="U133" s="58" t="s">
        <v>134</v>
      </c>
      <c r="V133" s="24">
        <f>SUM(V134+V147)</f>
        <v>14672.84</v>
      </c>
      <c r="W133" s="58" t="s">
        <v>134</v>
      </c>
      <c r="X133" s="24">
        <f>SUM(X134+X147)</f>
        <v>14610.84</v>
      </c>
      <c r="Y133" s="58" t="s">
        <v>134</v>
      </c>
      <c r="Z133" s="24">
        <f>SUM(Z134+Z147)</f>
        <v>14320.82</v>
      </c>
      <c r="AA133" s="58" t="s">
        <v>134</v>
      </c>
      <c r="AB133" s="24">
        <f>SUM(AB134+AB147)</f>
        <v>14258.82</v>
      </c>
      <c r="AC133" s="58" t="s">
        <v>134</v>
      </c>
      <c r="AD133" s="24">
        <f>SUM(AD134+AD147)</f>
        <v>14258.82</v>
      </c>
      <c r="AE133" s="58" t="s">
        <v>134</v>
      </c>
      <c r="AF133" s="24">
        <f>SUM(AF134+AF147)</f>
        <v>14257.82</v>
      </c>
      <c r="AG133" s="19"/>
    </row>
    <row r="134" spans="1:33" ht="13.5" customHeight="1" x14ac:dyDescent="0.2">
      <c r="B134" s="26">
        <v>221</v>
      </c>
      <c r="C134" s="21" t="s">
        <v>170</v>
      </c>
      <c r="D134" s="46"/>
      <c r="E134" s="20"/>
      <c r="F134" s="20"/>
      <c r="G134" s="27">
        <f>SUM(G135:G146)</f>
        <v>173826</v>
      </c>
      <c r="H134" s="27">
        <f>SUM(H135:H146)</f>
        <v>173826</v>
      </c>
      <c r="I134" s="51"/>
      <c r="J134" s="27">
        <f>SUM(J135:J146)</f>
        <v>14876.84</v>
      </c>
      <c r="K134" s="50"/>
      <c r="L134" s="27">
        <f>SUM(L135:L146)</f>
        <v>14407.84</v>
      </c>
      <c r="M134" s="50"/>
      <c r="N134" s="27">
        <f>SUM(N135:N146)</f>
        <v>14672.84</v>
      </c>
      <c r="O134" s="50"/>
      <c r="P134" s="27">
        <f>SUM(P135:P146)</f>
        <v>14407.84</v>
      </c>
      <c r="Q134" s="50"/>
      <c r="R134" s="27">
        <f>SUM(R135:R146)</f>
        <v>14672.84</v>
      </c>
      <c r="S134" s="50"/>
      <c r="T134" s="27">
        <f>SUM(T135:T146)</f>
        <v>14407.84</v>
      </c>
      <c r="U134" s="50"/>
      <c r="V134" s="27">
        <f>SUM(V135:V146)</f>
        <v>14672.84</v>
      </c>
      <c r="W134" s="50"/>
      <c r="X134" s="27">
        <f>SUM(X135:X146)</f>
        <v>14610.84</v>
      </c>
      <c r="Y134" s="50"/>
      <c r="Z134" s="27">
        <f>SUM(Z135:Z146)</f>
        <v>14320.82</v>
      </c>
      <c r="AA134" s="50"/>
      <c r="AB134" s="27">
        <f>SUM(AB135:AB146)</f>
        <v>14258.82</v>
      </c>
      <c r="AC134" s="50"/>
      <c r="AD134" s="27">
        <f>SUM(AD135:AD146)</f>
        <v>14258.82</v>
      </c>
      <c r="AE134" s="50"/>
      <c r="AF134" s="27">
        <f>SUM(AF135:AF146)</f>
        <v>14257.82</v>
      </c>
      <c r="AG134" s="19"/>
    </row>
    <row r="135" spans="1:33" ht="13.5" customHeight="1" x14ac:dyDescent="0.2">
      <c r="B135" s="63"/>
      <c r="C135" s="29" t="s">
        <v>171</v>
      </c>
      <c r="D135" s="46">
        <f>SUM(I135+K135+M135+O135+Q135+S135+U135+W135+Y135+AA135+AC135+AE135)</f>
        <v>150</v>
      </c>
      <c r="E135" s="31" t="s">
        <v>172</v>
      </c>
      <c r="F135" s="31">
        <v>140</v>
      </c>
      <c r="G135" s="33">
        <f t="shared" ref="G135:G153" si="32">D135*F135</f>
        <v>21000</v>
      </c>
      <c r="H135" s="33">
        <f>SUM(J135+L135+N135+P135+R135+T135+V135+X135+Z135+AB135+AD135+AF135)</f>
        <v>21000</v>
      </c>
      <c r="I135" s="34">
        <v>13</v>
      </c>
      <c r="J135" s="35">
        <v>1750</v>
      </c>
      <c r="K135" s="34">
        <v>13</v>
      </c>
      <c r="L135" s="35">
        <v>1750</v>
      </c>
      <c r="M135" s="34">
        <v>13</v>
      </c>
      <c r="N135" s="35">
        <v>1750</v>
      </c>
      <c r="O135" s="34">
        <v>13</v>
      </c>
      <c r="P135" s="35">
        <v>1750</v>
      </c>
      <c r="Q135" s="34">
        <v>12</v>
      </c>
      <c r="R135" s="35">
        <v>1750</v>
      </c>
      <c r="S135" s="34">
        <v>12</v>
      </c>
      <c r="T135" s="35">
        <v>1750</v>
      </c>
      <c r="U135" s="34">
        <v>12</v>
      </c>
      <c r="V135" s="35">
        <v>1750</v>
      </c>
      <c r="W135" s="34">
        <v>12</v>
      </c>
      <c r="X135" s="35">
        <v>1750</v>
      </c>
      <c r="Y135" s="34">
        <v>12</v>
      </c>
      <c r="Z135" s="35">
        <v>1750</v>
      </c>
      <c r="AA135" s="34">
        <v>12</v>
      </c>
      <c r="AB135" s="35">
        <v>1750</v>
      </c>
      <c r="AC135" s="34">
        <v>13</v>
      </c>
      <c r="AD135" s="35">
        <v>1750</v>
      </c>
      <c r="AE135" s="34">
        <v>13</v>
      </c>
      <c r="AF135" s="35">
        <v>1750</v>
      </c>
      <c r="AG135" s="19"/>
    </row>
    <row r="136" spans="1:33" ht="13.5" customHeight="1" x14ac:dyDescent="0.2">
      <c r="B136" s="26"/>
      <c r="C136" s="29" t="s">
        <v>173</v>
      </c>
      <c r="D136" s="46">
        <f>SUM(I136+K136+M136+O136+Q136+S136+U136+W136+Y136+AA136+AC136+AE136)</f>
        <v>250</v>
      </c>
      <c r="E136" s="31" t="s">
        <v>172</v>
      </c>
      <c r="F136" s="31">
        <v>90</v>
      </c>
      <c r="G136" s="33">
        <f t="shared" si="32"/>
        <v>22500</v>
      </c>
      <c r="H136" s="33">
        <f>SUM(J136+L136+N136+P136+R136+T136+V136+X136+Z136+AB136+AD136+AF136)</f>
        <v>22500</v>
      </c>
      <c r="I136" s="34">
        <v>21</v>
      </c>
      <c r="J136" s="35">
        <v>1876</v>
      </c>
      <c r="K136" s="34">
        <v>21</v>
      </c>
      <c r="L136" s="35">
        <v>1875</v>
      </c>
      <c r="M136" s="34">
        <v>21</v>
      </c>
      <c r="N136" s="35">
        <v>1875</v>
      </c>
      <c r="O136" s="34">
        <v>21</v>
      </c>
      <c r="P136" s="35">
        <v>1875</v>
      </c>
      <c r="Q136" s="34">
        <v>21</v>
      </c>
      <c r="R136" s="35">
        <v>1875</v>
      </c>
      <c r="S136" s="34">
        <v>21</v>
      </c>
      <c r="T136" s="35">
        <v>1875</v>
      </c>
      <c r="U136" s="34">
        <v>21</v>
      </c>
      <c r="V136" s="35">
        <v>1875</v>
      </c>
      <c r="W136" s="34">
        <v>21</v>
      </c>
      <c r="X136" s="35">
        <v>1875</v>
      </c>
      <c r="Y136" s="34">
        <v>21</v>
      </c>
      <c r="Z136" s="35">
        <v>1875</v>
      </c>
      <c r="AA136" s="34">
        <v>21</v>
      </c>
      <c r="AB136" s="35">
        <v>1875</v>
      </c>
      <c r="AC136" s="34">
        <v>20</v>
      </c>
      <c r="AD136" s="35">
        <v>1875</v>
      </c>
      <c r="AE136" s="34">
        <v>20</v>
      </c>
      <c r="AF136" s="35">
        <v>1874</v>
      </c>
      <c r="AG136" s="19"/>
    </row>
    <row r="137" spans="1:33" ht="13.5" customHeight="1" x14ac:dyDescent="0.2">
      <c r="B137" s="26"/>
      <c r="C137" s="29" t="s">
        <v>174</v>
      </c>
      <c r="D137" s="46">
        <f>SUM(I137+K137+M137+O137+Q137+S137+U137+W137+Y137+AA137+AC137+AE137)</f>
        <v>240</v>
      </c>
      <c r="E137" s="31" t="s">
        <v>175</v>
      </c>
      <c r="F137" s="31">
        <v>250</v>
      </c>
      <c r="G137" s="33">
        <f t="shared" si="32"/>
        <v>60000</v>
      </c>
      <c r="H137" s="33">
        <f>SUM(J137+L137+N137+P137+R137+T137+V137+X137+Z137+AB137+AD137+AF137)</f>
        <v>60000</v>
      </c>
      <c r="I137" s="54">
        <v>20</v>
      </c>
      <c r="J137" s="53">
        <v>5000</v>
      </c>
      <c r="K137" s="54">
        <v>20</v>
      </c>
      <c r="L137" s="53">
        <v>5000</v>
      </c>
      <c r="M137" s="54">
        <v>20</v>
      </c>
      <c r="N137" s="53">
        <v>5000</v>
      </c>
      <c r="O137" s="54">
        <v>20</v>
      </c>
      <c r="P137" s="53">
        <v>5000</v>
      </c>
      <c r="Q137" s="54">
        <v>20</v>
      </c>
      <c r="R137" s="53">
        <v>5000</v>
      </c>
      <c r="S137" s="54">
        <v>20</v>
      </c>
      <c r="T137" s="53">
        <v>5000</v>
      </c>
      <c r="U137" s="54">
        <v>20</v>
      </c>
      <c r="V137" s="53">
        <v>5000</v>
      </c>
      <c r="W137" s="54">
        <v>20</v>
      </c>
      <c r="X137" s="53">
        <v>5000</v>
      </c>
      <c r="Y137" s="54">
        <v>20</v>
      </c>
      <c r="Z137" s="53">
        <v>5000</v>
      </c>
      <c r="AA137" s="54">
        <v>20</v>
      </c>
      <c r="AB137" s="53">
        <v>5000</v>
      </c>
      <c r="AC137" s="54">
        <v>20</v>
      </c>
      <c r="AD137" s="53">
        <v>5000</v>
      </c>
      <c r="AE137" s="54">
        <v>20</v>
      </c>
      <c r="AF137" s="53">
        <v>5000</v>
      </c>
      <c r="AG137" s="19"/>
    </row>
    <row r="138" spans="1:33" ht="13.5" customHeight="1" x14ac:dyDescent="0.2">
      <c r="B138" s="26"/>
      <c r="C138" s="29" t="s">
        <v>176</v>
      </c>
      <c r="D138" s="30">
        <f>SUM(I138+M138+Q138+U138+Y138)</f>
        <v>5</v>
      </c>
      <c r="E138" s="31" t="s">
        <v>45</v>
      </c>
      <c r="F138" s="44">
        <v>265</v>
      </c>
      <c r="G138" s="33">
        <f t="shared" si="32"/>
        <v>1325</v>
      </c>
      <c r="H138" s="33">
        <f>SUM(J138+N138+R138+V138+Z138)</f>
        <v>1325</v>
      </c>
      <c r="I138" s="34">
        <v>1</v>
      </c>
      <c r="J138" s="35">
        <v>265</v>
      </c>
      <c r="K138" s="34">
        <v>0</v>
      </c>
      <c r="L138" s="35">
        <v>0</v>
      </c>
      <c r="M138" s="34">
        <v>1</v>
      </c>
      <c r="N138" s="35">
        <v>265</v>
      </c>
      <c r="O138" s="34">
        <v>0</v>
      </c>
      <c r="P138" s="35">
        <v>0</v>
      </c>
      <c r="Q138" s="34">
        <v>1</v>
      </c>
      <c r="R138" s="35">
        <v>265</v>
      </c>
      <c r="S138" s="34">
        <v>0</v>
      </c>
      <c r="T138" s="35">
        <v>0</v>
      </c>
      <c r="U138" s="34">
        <v>1</v>
      </c>
      <c r="V138" s="35">
        <v>265</v>
      </c>
      <c r="W138" s="34">
        <v>0</v>
      </c>
      <c r="X138" s="35">
        <v>0</v>
      </c>
      <c r="Y138" s="34">
        <v>1</v>
      </c>
      <c r="Z138" s="35">
        <v>265</v>
      </c>
      <c r="AA138" s="34">
        <v>0</v>
      </c>
      <c r="AB138" s="35">
        <v>0</v>
      </c>
      <c r="AC138" s="34">
        <v>0</v>
      </c>
      <c r="AD138" s="35">
        <v>0</v>
      </c>
      <c r="AE138" s="34">
        <v>0</v>
      </c>
      <c r="AF138" s="35">
        <v>0</v>
      </c>
      <c r="AG138" s="19"/>
    </row>
    <row r="139" spans="1:33" ht="13.5" customHeight="1" x14ac:dyDescent="0.2">
      <c r="B139" s="26"/>
      <c r="C139" s="29" t="s">
        <v>177</v>
      </c>
      <c r="D139" s="30">
        <v>5</v>
      </c>
      <c r="E139" s="31" t="s">
        <v>45</v>
      </c>
      <c r="F139" s="44">
        <v>203</v>
      </c>
      <c r="G139" s="33">
        <f t="shared" si="32"/>
        <v>1015</v>
      </c>
      <c r="H139" s="33">
        <f>SUM(J139+X139+AB139+AD139+AF139)</f>
        <v>1015</v>
      </c>
      <c r="I139" s="34">
        <v>1</v>
      </c>
      <c r="J139" s="35">
        <v>203</v>
      </c>
      <c r="K139" s="34">
        <v>0</v>
      </c>
      <c r="L139" s="35">
        <v>0</v>
      </c>
      <c r="M139" s="34">
        <v>0</v>
      </c>
      <c r="N139" s="35">
        <v>0</v>
      </c>
      <c r="O139" s="34">
        <v>0</v>
      </c>
      <c r="P139" s="35">
        <v>0</v>
      </c>
      <c r="Q139" s="34">
        <v>0</v>
      </c>
      <c r="R139" s="35">
        <v>0</v>
      </c>
      <c r="S139" s="34">
        <v>0</v>
      </c>
      <c r="T139" s="35">
        <v>0</v>
      </c>
      <c r="U139" s="34">
        <v>0</v>
      </c>
      <c r="V139" s="35">
        <v>0</v>
      </c>
      <c r="W139" s="34">
        <v>1</v>
      </c>
      <c r="X139" s="35">
        <v>203</v>
      </c>
      <c r="Y139" s="34">
        <v>0</v>
      </c>
      <c r="Z139" s="35">
        <v>0</v>
      </c>
      <c r="AA139" s="34">
        <v>1</v>
      </c>
      <c r="AB139" s="35">
        <v>203</v>
      </c>
      <c r="AC139" s="34">
        <v>1</v>
      </c>
      <c r="AD139" s="35">
        <v>203</v>
      </c>
      <c r="AE139" s="34">
        <v>1</v>
      </c>
      <c r="AF139" s="35">
        <v>203</v>
      </c>
      <c r="AG139" s="19"/>
    </row>
    <row r="140" spans="1:33" ht="13.5" customHeight="1" x14ac:dyDescent="0.2">
      <c r="B140" s="26"/>
      <c r="C140" s="29" t="s">
        <v>178</v>
      </c>
      <c r="D140" s="30">
        <v>60</v>
      </c>
      <c r="E140" s="31" t="s">
        <v>39</v>
      </c>
      <c r="F140" s="44">
        <v>195</v>
      </c>
      <c r="G140" s="33">
        <f t="shared" si="32"/>
        <v>11700</v>
      </c>
      <c r="H140" s="33">
        <f t="shared" ref="H140:H146" si="33">SUM(J140+L140+N140+P140+R140+T140+V140+X140+Z140+AB140+AD140+AF140)</f>
        <v>11700</v>
      </c>
      <c r="I140" s="34">
        <v>5</v>
      </c>
      <c r="J140" s="35">
        <v>975</v>
      </c>
      <c r="K140" s="34">
        <v>5</v>
      </c>
      <c r="L140" s="35">
        <v>975</v>
      </c>
      <c r="M140" s="34">
        <v>5</v>
      </c>
      <c r="N140" s="35">
        <v>975</v>
      </c>
      <c r="O140" s="34">
        <v>5</v>
      </c>
      <c r="P140" s="35">
        <v>975</v>
      </c>
      <c r="Q140" s="34">
        <v>5</v>
      </c>
      <c r="R140" s="35">
        <v>975</v>
      </c>
      <c r="S140" s="34">
        <v>5</v>
      </c>
      <c r="T140" s="35">
        <v>975</v>
      </c>
      <c r="U140" s="34">
        <v>5</v>
      </c>
      <c r="V140" s="35">
        <v>975</v>
      </c>
      <c r="W140" s="34">
        <v>5</v>
      </c>
      <c r="X140" s="35">
        <v>975</v>
      </c>
      <c r="Y140" s="34">
        <v>5</v>
      </c>
      <c r="Z140" s="35">
        <v>975</v>
      </c>
      <c r="AA140" s="34">
        <v>5</v>
      </c>
      <c r="AB140" s="35">
        <v>975</v>
      </c>
      <c r="AC140" s="34">
        <v>5</v>
      </c>
      <c r="AD140" s="35">
        <v>975</v>
      </c>
      <c r="AE140" s="34">
        <v>5</v>
      </c>
      <c r="AF140" s="35">
        <v>975</v>
      </c>
      <c r="AG140" s="19"/>
    </row>
    <row r="141" spans="1:33" ht="13.5" customHeight="1" x14ac:dyDescent="0.2">
      <c r="B141" s="26"/>
      <c r="C141" s="29" t="s">
        <v>179</v>
      </c>
      <c r="D141" s="30">
        <v>20</v>
      </c>
      <c r="E141" s="31" t="s">
        <v>39</v>
      </c>
      <c r="F141" s="44">
        <v>130</v>
      </c>
      <c r="G141" s="33">
        <f t="shared" si="32"/>
        <v>2600</v>
      </c>
      <c r="H141" s="33">
        <f t="shared" si="33"/>
        <v>2600</v>
      </c>
      <c r="I141" s="34">
        <v>2</v>
      </c>
      <c r="J141" s="35">
        <v>216.67</v>
      </c>
      <c r="K141" s="34">
        <v>2</v>
      </c>
      <c r="L141" s="35">
        <v>216.67</v>
      </c>
      <c r="M141" s="34">
        <v>2</v>
      </c>
      <c r="N141" s="35">
        <v>216.67</v>
      </c>
      <c r="O141" s="34">
        <v>2</v>
      </c>
      <c r="P141" s="35">
        <v>216.67</v>
      </c>
      <c r="Q141" s="34">
        <v>2</v>
      </c>
      <c r="R141" s="35">
        <v>216.67</v>
      </c>
      <c r="S141" s="34">
        <v>2</v>
      </c>
      <c r="T141" s="35">
        <v>216.67</v>
      </c>
      <c r="U141" s="34">
        <v>2</v>
      </c>
      <c r="V141" s="35">
        <v>216.67</v>
      </c>
      <c r="W141" s="34">
        <v>2</v>
      </c>
      <c r="X141" s="35">
        <v>216.67</v>
      </c>
      <c r="Y141" s="34">
        <v>1</v>
      </c>
      <c r="Z141" s="35">
        <v>216.66</v>
      </c>
      <c r="AA141" s="34">
        <v>1</v>
      </c>
      <c r="AB141" s="35">
        <v>216.66</v>
      </c>
      <c r="AC141" s="34">
        <v>1</v>
      </c>
      <c r="AD141" s="35">
        <v>216.66</v>
      </c>
      <c r="AE141" s="34">
        <v>1</v>
      </c>
      <c r="AF141" s="35">
        <v>216.66</v>
      </c>
      <c r="AG141" s="19"/>
    </row>
    <row r="142" spans="1:33" ht="13.5" customHeight="1" x14ac:dyDescent="0.2">
      <c r="B142" s="26"/>
      <c r="C142" s="29" t="s">
        <v>180</v>
      </c>
      <c r="D142" s="46">
        <v>1200</v>
      </c>
      <c r="E142" s="31" t="s">
        <v>39</v>
      </c>
      <c r="F142" s="31">
        <v>29</v>
      </c>
      <c r="G142" s="33">
        <f t="shared" si="32"/>
        <v>34800</v>
      </c>
      <c r="H142" s="33">
        <f t="shared" si="33"/>
        <v>34800</v>
      </c>
      <c r="I142" s="54">
        <v>100</v>
      </c>
      <c r="J142" s="53">
        <v>2900</v>
      </c>
      <c r="K142" s="54">
        <v>100</v>
      </c>
      <c r="L142" s="53">
        <v>2900</v>
      </c>
      <c r="M142" s="54">
        <v>100</v>
      </c>
      <c r="N142" s="53">
        <v>2900</v>
      </c>
      <c r="O142" s="54">
        <v>100</v>
      </c>
      <c r="P142" s="53">
        <v>2900</v>
      </c>
      <c r="Q142" s="54">
        <v>100</v>
      </c>
      <c r="R142" s="53">
        <v>2900</v>
      </c>
      <c r="S142" s="54">
        <v>100</v>
      </c>
      <c r="T142" s="53">
        <v>2900</v>
      </c>
      <c r="U142" s="54">
        <v>100</v>
      </c>
      <c r="V142" s="53">
        <v>2900</v>
      </c>
      <c r="W142" s="54">
        <v>100</v>
      </c>
      <c r="X142" s="53">
        <v>2900</v>
      </c>
      <c r="Y142" s="54">
        <v>100</v>
      </c>
      <c r="Z142" s="53">
        <v>2900</v>
      </c>
      <c r="AA142" s="54">
        <v>100</v>
      </c>
      <c r="AB142" s="53">
        <v>2900</v>
      </c>
      <c r="AC142" s="54">
        <v>100</v>
      </c>
      <c r="AD142" s="53">
        <v>2900</v>
      </c>
      <c r="AE142" s="54">
        <v>100</v>
      </c>
      <c r="AF142" s="53">
        <v>2900</v>
      </c>
      <c r="AG142" s="19"/>
    </row>
    <row r="143" spans="1:33" ht="13.5" customHeight="1" x14ac:dyDescent="0.2">
      <c r="B143" s="26"/>
      <c r="C143" s="29" t="s">
        <v>181</v>
      </c>
      <c r="D143" s="46">
        <v>50</v>
      </c>
      <c r="E143" s="31" t="s">
        <v>45</v>
      </c>
      <c r="F143" s="31">
        <v>127</v>
      </c>
      <c r="G143" s="33">
        <f t="shared" si="32"/>
        <v>6350</v>
      </c>
      <c r="H143" s="33">
        <f t="shared" si="33"/>
        <v>6349.9999999999991</v>
      </c>
      <c r="I143" s="54">
        <v>5</v>
      </c>
      <c r="J143" s="53">
        <v>529.16999999999996</v>
      </c>
      <c r="K143" s="54">
        <v>5</v>
      </c>
      <c r="L143" s="53">
        <v>529.16999999999996</v>
      </c>
      <c r="M143" s="54">
        <v>5</v>
      </c>
      <c r="N143" s="53">
        <v>529.16999999999996</v>
      </c>
      <c r="O143" s="54">
        <v>5</v>
      </c>
      <c r="P143" s="53">
        <v>529.16999999999996</v>
      </c>
      <c r="Q143" s="54">
        <v>5</v>
      </c>
      <c r="R143" s="53">
        <v>529.16999999999996</v>
      </c>
      <c r="S143" s="54">
        <v>5</v>
      </c>
      <c r="T143" s="53">
        <v>529.16999999999996</v>
      </c>
      <c r="U143" s="54">
        <v>4</v>
      </c>
      <c r="V143" s="53">
        <v>529.16999999999996</v>
      </c>
      <c r="W143" s="54">
        <v>4</v>
      </c>
      <c r="X143" s="53">
        <v>529.16999999999996</v>
      </c>
      <c r="Y143" s="54">
        <v>3</v>
      </c>
      <c r="Z143" s="53">
        <v>529.16</v>
      </c>
      <c r="AA143" s="54">
        <v>3</v>
      </c>
      <c r="AB143" s="53">
        <v>529.16</v>
      </c>
      <c r="AC143" s="54">
        <v>3</v>
      </c>
      <c r="AD143" s="53">
        <v>529.16</v>
      </c>
      <c r="AE143" s="54">
        <v>3</v>
      </c>
      <c r="AF143" s="53">
        <v>529.16</v>
      </c>
      <c r="AG143" s="19"/>
    </row>
    <row r="144" spans="1:33" ht="13.5" customHeight="1" x14ac:dyDescent="0.2">
      <c r="A144" s="36"/>
      <c r="B144" s="53"/>
      <c r="C144" s="29" t="s">
        <v>182</v>
      </c>
      <c r="D144" s="46">
        <v>40</v>
      </c>
      <c r="E144" s="31" t="s">
        <v>172</v>
      </c>
      <c r="F144" s="31">
        <v>243</v>
      </c>
      <c r="G144" s="33">
        <f t="shared" si="32"/>
        <v>9720</v>
      </c>
      <c r="H144" s="33">
        <f t="shared" si="33"/>
        <v>9720</v>
      </c>
      <c r="I144" s="54">
        <v>4</v>
      </c>
      <c r="J144" s="53">
        <v>810</v>
      </c>
      <c r="K144" s="54">
        <v>4</v>
      </c>
      <c r="L144" s="53">
        <v>810</v>
      </c>
      <c r="M144" s="54">
        <v>4</v>
      </c>
      <c r="N144" s="53">
        <v>810</v>
      </c>
      <c r="O144" s="54">
        <v>4</v>
      </c>
      <c r="P144" s="53">
        <v>810</v>
      </c>
      <c r="Q144" s="54">
        <v>3</v>
      </c>
      <c r="R144" s="53">
        <v>810</v>
      </c>
      <c r="S144" s="54">
        <v>3</v>
      </c>
      <c r="T144" s="53">
        <v>810</v>
      </c>
      <c r="U144" s="54">
        <v>3</v>
      </c>
      <c r="V144" s="53">
        <v>810</v>
      </c>
      <c r="W144" s="54">
        <v>3</v>
      </c>
      <c r="X144" s="53">
        <v>810</v>
      </c>
      <c r="Y144" s="54">
        <v>3</v>
      </c>
      <c r="Z144" s="53">
        <v>810</v>
      </c>
      <c r="AA144" s="54">
        <v>3</v>
      </c>
      <c r="AB144" s="53">
        <v>810</v>
      </c>
      <c r="AC144" s="54">
        <v>3</v>
      </c>
      <c r="AD144" s="53">
        <v>810</v>
      </c>
      <c r="AE144" s="54">
        <v>3</v>
      </c>
      <c r="AF144" s="53">
        <v>810</v>
      </c>
      <c r="AG144" s="19"/>
    </row>
    <row r="145" spans="1:33" ht="13.5" customHeight="1" x14ac:dyDescent="0.2">
      <c r="A145" s="64"/>
      <c r="B145" s="28"/>
      <c r="C145" s="29" t="s">
        <v>183</v>
      </c>
      <c r="D145" s="46">
        <v>8</v>
      </c>
      <c r="E145" s="31" t="s">
        <v>172</v>
      </c>
      <c r="F145" s="31">
        <v>230</v>
      </c>
      <c r="G145" s="33">
        <f t="shared" si="32"/>
        <v>1840</v>
      </c>
      <c r="H145" s="33">
        <f t="shared" si="33"/>
        <v>1840</v>
      </c>
      <c r="I145" s="54">
        <v>1</v>
      </c>
      <c r="J145" s="53">
        <v>230</v>
      </c>
      <c r="K145" s="54">
        <v>1</v>
      </c>
      <c r="L145" s="53">
        <v>230</v>
      </c>
      <c r="M145" s="54">
        <v>1</v>
      </c>
      <c r="N145" s="53">
        <v>230</v>
      </c>
      <c r="O145" s="54">
        <v>1</v>
      </c>
      <c r="P145" s="53">
        <v>230</v>
      </c>
      <c r="Q145" s="54">
        <v>1</v>
      </c>
      <c r="R145" s="53">
        <v>230</v>
      </c>
      <c r="S145" s="54">
        <v>1</v>
      </c>
      <c r="T145" s="53">
        <v>230</v>
      </c>
      <c r="U145" s="54">
        <v>1</v>
      </c>
      <c r="V145" s="53">
        <v>230</v>
      </c>
      <c r="W145" s="54">
        <v>1</v>
      </c>
      <c r="X145" s="53">
        <v>230</v>
      </c>
      <c r="Y145" s="54">
        <v>0</v>
      </c>
      <c r="Z145" s="53">
        <v>0</v>
      </c>
      <c r="AA145" s="54">
        <v>0</v>
      </c>
      <c r="AB145" s="53">
        <v>0</v>
      </c>
      <c r="AC145" s="54">
        <v>0</v>
      </c>
      <c r="AD145" s="53">
        <v>0</v>
      </c>
      <c r="AE145" s="54">
        <v>0</v>
      </c>
      <c r="AF145" s="53">
        <v>0</v>
      </c>
      <c r="AG145" s="19"/>
    </row>
    <row r="146" spans="1:33" ht="13.5" customHeight="1" x14ac:dyDescent="0.2">
      <c r="A146" s="36"/>
      <c r="B146" s="53"/>
      <c r="C146" s="39" t="s">
        <v>184</v>
      </c>
      <c r="D146" s="65">
        <v>8</v>
      </c>
      <c r="E146" s="41" t="s">
        <v>45</v>
      </c>
      <c r="F146" s="41">
        <v>122</v>
      </c>
      <c r="G146" s="33">
        <f t="shared" si="32"/>
        <v>976</v>
      </c>
      <c r="H146" s="33">
        <f t="shared" si="33"/>
        <v>976</v>
      </c>
      <c r="I146" s="66">
        <v>1</v>
      </c>
      <c r="J146" s="67">
        <v>122</v>
      </c>
      <c r="K146" s="66">
        <v>1</v>
      </c>
      <c r="L146" s="67">
        <v>122</v>
      </c>
      <c r="M146" s="66">
        <v>1</v>
      </c>
      <c r="N146" s="67">
        <v>122</v>
      </c>
      <c r="O146" s="66">
        <v>1</v>
      </c>
      <c r="P146" s="67">
        <v>122</v>
      </c>
      <c r="Q146" s="66">
        <v>1</v>
      </c>
      <c r="R146" s="67">
        <v>122</v>
      </c>
      <c r="S146" s="66">
        <v>1</v>
      </c>
      <c r="T146" s="67">
        <v>122</v>
      </c>
      <c r="U146" s="66">
        <v>1</v>
      </c>
      <c r="V146" s="67">
        <v>122</v>
      </c>
      <c r="W146" s="66">
        <v>1</v>
      </c>
      <c r="X146" s="67">
        <v>122</v>
      </c>
      <c r="Y146" s="66">
        <v>0</v>
      </c>
      <c r="Z146" s="67">
        <v>0</v>
      </c>
      <c r="AA146" s="66">
        <v>0</v>
      </c>
      <c r="AB146" s="67">
        <v>0</v>
      </c>
      <c r="AC146" s="66">
        <v>0</v>
      </c>
      <c r="AD146" s="67">
        <v>0</v>
      </c>
      <c r="AE146" s="66">
        <v>0</v>
      </c>
      <c r="AF146" s="67">
        <v>0</v>
      </c>
      <c r="AG146" s="19"/>
    </row>
    <row r="147" spans="1:33" ht="12.75" customHeight="1" x14ac:dyDescent="0.2">
      <c r="B147" s="26">
        <v>223</v>
      </c>
      <c r="C147" s="21" t="s">
        <v>185</v>
      </c>
      <c r="D147" s="46"/>
      <c r="E147" s="20"/>
      <c r="F147" s="20"/>
      <c r="G147" s="27">
        <f>SUM(G148:G153)</f>
        <v>5057</v>
      </c>
      <c r="H147" s="27">
        <f>SUM(H148:H153)</f>
        <v>5057</v>
      </c>
      <c r="I147" s="51"/>
      <c r="J147" s="27">
        <f>SUM(J148:J153)</f>
        <v>2678</v>
      </c>
      <c r="K147" s="50"/>
      <c r="L147" s="27">
        <f>SUM(L148:L153)</f>
        <v>2379</v>
      </c>
      <c r="M147" s="50"/>
      <c r="N147" s="27">
        <v>0</v>
      </c>
      <c r="O147" s="50"/>
      <c r="P147" s="27">
        <v>0</v>
      </c>
      <c r="Q147" s="50"/>
      <c r="R147" s="27">
        <v>0</v>
      </c>
      <c r="S147" s="50"/>
      <c r="T147" s="27">
        <v>0</v>
      </c>
      <c r="U147" s="50"/>
      <c r="V147" s="27">
        <v>0</v>
      </c>
      <c r="W147" s="50"/>
      <c r="X147" s="27">
        <v>0</v>
      </c>
      <c r="Y147" s="50"/>
      <c r="Z147" s="27">
        <v>0</v>
      </c>
      <c r="AA147" s="50"/>
      <c r="AB147" s="27">
        <v>0</v>
      </c>
      <c r="AC147" s="50"/>
      <c r="AD147" s="27">
        <v>0</v>
      </c>
      <c r="AE147" s="50"/>
      <c r="AF147" s="27">
        <v>0</v>
      </c>
      <c r="AG147" s="19"/>
    </row>
    <row r="148" spans="1:33" ht="12.75" customHeight="1" x14ac:dyDescent="0.2">
      <c r="B148" s="26"/>
      <c r="C148" s="29" t="s">
        <v>186</v>
      </c>
      <c r="D148" s="30">
        <v>2</v>
      </c>
      <c r="E148" s="44" t="s">
        <v>70</v>
      </c>
      <c r="F148" s="44">
        <v>389</v>
      </c>
      <c r="G148" s="33">
        <f t="shared" si="32"/>
        <v>778</v>
      </c>
      <c r="H148" s="33">
        <f t="shared" ref="H148:H153" si="34">SUM(J148+L148)</f>
        <v>778</v>
      </c>
      <c r="I148" s="34">
        <v>1</v>
      </c>
      <c r="J148" s="35">
        <v>389</v>
      </c>
      <c r="K148" s="34">
        <v>1</v>
      </c>
      <c r="L148" s="35">
        <v>389</v>
      </c>
      <c r="M148" s="34">
        <v>0</v>
      </c>
      <c r="N148" s="35">
        <v>0</v>
      </c>
      <c r="O148" s="34">
        <v>0</v>
      </c>
      <c r="P148" s="35">
        <v>0</v>
      </c>
      <c r="Q148" s="34">
        <v>0</v>
      </c>
      <c r="R148" s="35">
        <v>0</v>
      </c>
      <c r="S148" s="34">
        <v>0</v>
      </c>
      <c r="T148" s="35">
        <v>0</v>
      </c>
      <c r="U148" s="34">
        <v>0</v>
      </c>
      <c r="V148" s="35">
        <v>0</v>
      </c>
      <c r="W148" s="34"/>
      <c r="X148" s="35">
        <v>0</v>
      </c>
      <c r="Y148" s="34">
        <v>0</v>
      </c>
      <c r="Z148" s="35">
        <v>0</v>
      </c>
      <c r="AA148" s="34">
        <v>0</v>
      </c>
      <c r="AB148" s="35">
        <v>0</v>
      </c>
      <c r="AC148" s="34">
        <v>0</v>
      </c>
      <c r="AD148" s="35">
        <v>0</v>
      </c>
      <c r="AE148" s="34">
        <v>0</v>
      </c>
      <c r="AF148" s="35">
        <v>0</v>
      </c>
      <c r="AG148" s="19"/>
    </row>
    <row r="149" spans="1:33" ht="12.75" customHeight="1" x14ac:dyDescent="0.2">
      <c r="B149" s="26"/>
      <c r="C149" s="29" t="s">
        <v>187</v>
      </c>
      <c r="D149" s="30">
        <v>2</v>
      </c>
      <c r="E149" s="44" t="s">
        <v>70</v>
      </c>
      <c r="F149" s="44">
        <v>320</v>
      </c>
      <c r="G149" s="33">
        <f t="shared" si="32"/>
        <v>640</v>
      </c>
      <c r="H149" s="33">
        <f t="shared" si="34"/>
        <v>640</v>
      </c>
      <c r="I149" s="34">
        <v>1</v>
      </c>
      <c r="J149" s="35">
        <v>320</v>
      </c>
      <c r="K149" s="34">
        <v>1</v>
      </c>
      <c r="L149" s="35">
        <v>320</v>
      </c>
      <c r="M149" s="34">
        <v>0</v>
      </c>
      <c r="N149" s="35">
        <v>0</v>
      </c>
      <c r="O149" s="34">
        <v>0</v>
      </c>
      <c r="P149" s="35">
        <v>0</v>
      </c>
      <c r="Q149" s="34">
        <v>0</v>
      </c>
      <c r="R149" s="35">
        <v>0</v>
      </c>
      <c r="S149" s="34">
        <v>0</v>
      </c>
      <c r="T149" s="35">
        <v>0</v>
      </c>
      <c r="U149" s="34">
        <v>0</v>
      </c>
      <c r="V149" s="35">
        <v>0</v>
      </c>
      <c r="W149" s="34">
        <v>0</v>
      </c>
      <c r="X149" s="35">
        <v>0</v>
      </c>
      <c r="Y149" s="34">
        <v>0</v>
      </c>
      <c r="Z149" s="35">
        <v>0</v>
      </c>
      <c r="AA149" s="34">
        <v>0</v>
      </c>
      <c r="AB149" s="35">
        <v>0</v>
      </c>
      <c r="AC149" s="34">
        <v>0</v>
      </c>
      <c r="AD149" s="35">
        <v>0</v>
      </c>
      <c r="AE149" s="34">
        <v>0</v>
      </c>
      <c r="AF149" s="35">
        <v>0</v>
      </c>
      <c r="AG149" s="19"/>
    </row>
    <row r="150" spans="1:33" ht="12.75" customHeight="1" x14ac:dyDescent="0.2">
      <c r="B150" s="26"/>
      <c r="C150" s="29" t="s">
        <v>188</v>
      </c>
      <c r="D150" s="30">
        <v>2</v>
      </c>
      <c r="E150" s="44" t="s">
        <v>39</v>
      </c>
      <c r="F150" s="44">
        <v>390</v>
      </c>
      <c r="G150" s="33">
        <f t="shared" si="32"/>
        <v>780</v>
      </c>
      <c r="H150" s="33">
        <f t="shared" si="34"/>
        <v>780</v>
      </c>
      <c r="I150" s="34">
        <v>1</v>
      </c>
      <c r="J150" s="35">
        <v>390</v>
      </c>
      <c r="K150" s="34">
        <v>1</v>
      </c>
      <c r="L150" s="35">
        <v>390</v>
      </c>
      <c r="M150" s="34">
        <v>0</v>
      </c>
      <c r="N150" s="35">
        <v>0</v>
      </c>
      <c r="O150" s="34">
        <v>0</v>
      </c>
      <c r="P150" s="35">
        <v>0</v>
      </c>
      <c r="Q150" s="34">
        <v>0</v>
      </c>
      <c r="R150" s="35">
        <v>0</v>
      </c>
      <c r="S150" s="34">
        <v>0</v>
      </c>
      <c r="T150" s="35">
        <v>0</v>
      </c>
      <c r="U150" s="34">
        <v>0</v>
      </c>
      <c r="V150" s="35">
        <v>0</v>
      </c>
      <c r="W150" s="34">
        <v>0</v>
      </c>
      <c r="X150" s="35">
        <v>0</v>
      </c>
      <c r="Y150" s="34">
        <v>0</v>
      </c>
      <c r="Z150" s="35">
        <v>0</v>
      </c>
      <c r="AA150" s="34">
        <v>0</v>
      </c>
      <c r="AB150" s="35">
        <v>0</v>
      </c>
      <c r="AC150" s="34">
        <v>0</v>
      </c>
      <c r="AD150" s="35">
        <v>0</v>
      </c>
      <c r="AE150" s="34">
        <v>0</v>
      </c>
      <c r="AF150" s="35">
        <v>0</v>
      </c>
      <c r="AG150" s="19"/>
    </row>
    <row r="151" spans="1:33" ht="15" customHeight="1" x14ac:dyDescent="0.2">
      <c r="B151" s="26"/>
      <c r="C151" s="29" t="s">
        <v>189</v>
      </c>
      <c r="D151" s="46">
        <v>1</v>
      </c>
      <c r="E151" s="31" t="s">
        <v>39</v>
      </c>
      <c r="F151" s="31">
        <v>299</v>
      </c>
      <c r="G151" s="33">
        <f t="shared" si="32"/>
        <v>299</v>
      </c>
      <c r="H151" s="33">
        <f t="shared" si="34"/>
        <v>299</v>
      </c>
      <c r="I151" s="54">
        <v>1</v>
      </c>
      <c r="J151" s="53">
        <v>299</v>
      </c>
      <c r="K151" s="54">
        <v>0</v>
      </c>
      <c r="L151" s="53">
        <v>0</v>
      </c>
      <c r="M151" s="54">
        <v>0</v>
      </c>
      <c r="N151" s="53">
        <v>0</v>
      </c>
      <c r="O151" s="54">
        <v>0</v>
      </c>
      <c r="P151" s="53">
        <v>0</v>
      </c>
      <c r="Q151" s="54">
        <v>0</v>
      </c>
      <c r="R151" s="53">
        <v>0</v>
      </c>
      <c r="S151" s="54">
        <v>0</v>
      </c>
      <c r="T151" s="53">
        <v>0</v>
      </c>
      <c r="U151" s="54">
        <v>0</v>
      </c>
      <c r="V151" s="53">
        <v>0</v>
      </c>
      <c r="W151" s="54">
        <v>0</v>
      </c>
      <c r="X151" s="53">
        <v>0</v>
      </c>
      <c r="Y151" s="54">
        <v>0</v>
      </c>
      <c r="Z151" s="53">
        <v>0</v>
      </c>
      <c r="AA151" s="54">
        <v>0</v>
      </c>
      <c r="AB151" s="53">
        <v>0</v>
      </c>
      <c r="AC151" s="54">
        <v>0</v>
      </c>
      <c r="AD151" s="53">
        <v>0</v>
      </c>
      <c r="AE151" s="54">
        <v>0</v>
      </c>
      <c r="AF151" s="53">
        <v>0</v>
      </c>
      <c r="AG151" s="19"/>
    </row>
    <row r="152" spans="1:33" ht="15" customHeight="1" x14ac:dyDescent="0.2">
      <c r="B152" s="26"/>
      <c r="C152" s="29" t="s">
        <v>190</v>
      </c>
      <c r="D152" s="46">
        <v>2</v>
      </c>
      <c r="E152" s="31" t="s">
        <v>39</v>
      </c>
      <c r="F152" s="31">
        <v>990</v>
      </c>
      <c r="G152" s="33">
        <f t="shared" si="32"/>
        <v>1980</v>
      </c>
      <c r="H152" s="33">
        <f t="shared" si="34"/>
        <v>1980</v>
      </c>
      <c r="I152" s="54">
        <v>1</v>
      </c>
      <c r="J152" s="53">
        <v>990</v>
      </c>
      <c r="K152" s="54">
        <v>1</v>
      </c>
      <c r="L152" s="53">
        <v>990</v>
      </c>
      <c r="M152" s="34">
        <v>0</v>
      </c>
      <c r="N152" s="35">
        <v>0</v>
      </c>
      <c r="O152" s="54">
        <v>0</v>
      </c>
      <c r="P152" s="53">
        <v>0</v>
      </c>
      <c r="Q152" s="54">
        <v>0</v>
      </c>
      <c r="R152" s="53">
        <v>0</v>
      </c>
      <c r="S152" s="34">
        <v>0</v>
      </c>
      <c r="T152" s="35">
        <v>0</v>
      </c>
      <c r="U152" s="54">
        <v>0</v>
      </c>
      <c r="V152" s="53">
        <v>0</v>
      </c>
      <c r="W152" s="54">
        <v>0</v>
      </c>
      <c r="X152" s="53">
        <v>0</v>
      </c>
      <c r="Y152" s="54">
        <v>0</v>
      </c>
      <c r="Z152" s="53">
        <v>0</v>
      </c>
      <c r="AA152" s="54">
        <v>0</v>
      </c>
      <c r="AB152" s="53">
        <v>0</v>
      </c>
      <c r="AC152" s="54">
        <v>0</v>
      </c>
      <c r="AD152" s="53">
        <v>0</v>
      </c>
      <c r="AE152" s="54">
        <v>0</v>
      </c>
      <c r="AF152" s="53">
        <v>0</v>
      </c>
      <c r="AG152" s="19"/>
    </row>
    <row r="153" spans="1:33" ht="15" customHeight="1" x14ac:dyDescent="0.2">
      <c r="B153" s="26"/>
      <c r="C153" s="29" t="s">
        <v>191</v>
      </c>
      <c r="D153" s="46">
        <v>2</v>
      </c>
      <c r="E153" s="31" t="s">
        <v>39</v>
      </c>
      <c r="F153" s="31">
        <v>290</v>
      </c>
      <c r="G153" s="33">
        <f t="shared" si="32"/>
        <v>580</v>
      </c>
      <c r="H153" s="33">
        <f t="shared" si="34"/>
        <v>580</v>
      </c>
      <c r="I153" s="54">
        <v>1</v>
      </c>
      <c r="J153" s="53">
        <v>290</v>
      </c>
      <c r="K153" s="54">
        <v>1</v>
      </c>
      <c r="L153" s="53">
        <v>290</v>
      </c>
      <c r="M153" s="54">
        <v>0</v>
      </c>
      <c r="N153" s="53">
        <v>0</v>
      </c>
      <c r="O153" s="54">
        <v>0</v>
      </c>
      <c r="P153" s="53">
        <v>0</v>
      </c>
      <c r="Q153" s="54">
        <v>0</v>
      </c>
      <c r="R153" s="53">
        <v>0</v>
      </c>
      <c r="S153" s="54">
        <v>0</v>
      </c>
      <c r="T153" s="53"/>
      <c r="U153" s="54">
        <v>0</v>
      </c>
      <c r="V153" s="53">
        <v>0</v>
      </c>
      <c r="W153" s="54">
        <v>0</v>
      </c>
      <c r="X153" s="53">
        <v>0</v>
      </c>
      <c r="Y153" s="54">
        <v>0</v>
      </c>
      <c r="Z153" s="53">
        <v>0</v>
      </c>
      <c r="AA153" s="54">
        <v>0</v>
      </c>
      <c r="AB153" s="53">
        <v>0</v>
      </c>
      <c r="AC153" s="54">
        <v>0</v>
      </c>
      <c r="AD153" s="53">
        <v>0</v>
      </c>
      <c r="AE153" s="54">
        <v>0</v>
      </c>
      <c r="AF153" s="53">
        <v>0</v>
      </c>
      <c r="AG153" s="19"/>
    </row>
    <row r="154" spans="1:33" ht="24" customHeight="1" x14ac:dyDescent="0.2">
      <c r="B154" s="20">
        <v>2400</v>
      </c>
      <c r="C154" s="21" t="s">
        <v>192</v>
      </c>
      <c r="D154" s="30"/>
      <c r="E154" s="23"/>
      <c r="F154" s="23"/>
      <c r="G154" s="24">
        <f>SUM(G155,G157,G159,G161,G163,G165,G185,G196,G205)</f>
        <v>111169.3</v>
      </c>
      <c r="H154" s="24">
        <f>SUM(H155+H157+H159+H161+H163+H165+H185+H196+H205)</f>
        <v>111169.3</v>
      </c>
      <c r="I154" s="58"/>
      <c r="J154" s="24">
        <f>SUM(J155+J157+J159+J161+J163+J165+J185+J196+J205)</f>
        <v>21343.49</v>
      </c>
      <c r="K154" s="58"/>
      <c r="L154" s="24">
        <f>SUM(L155+L157+L159+L161+L163+L165+L185+L196+L205)</f>
        <v>17553.489999999998</v>
      </c>
      <c r="M154" s="58"/>
      <c r="N154" s="24">
        <f>SUM(N155+N157+N159+N161+N163+N165+N185+N196+N205)</f>
        <v>16037.49</v>
      </c>
      <c r="O154" s="58"/>
      <c r="P154" s="24">
        <f>SUM(P155+P157+P159+P161+P163+P165+P185+P196+P205)</f>
        <v>9997.7900000000009</v>
      </c>
      <c r="Q154" s="58"/>
      <c r="R154" s="24">
        <f>SUM(R155+R157+R159+R161+R163+R165+R185+R196+R205)</f>
        <v>8541.89</v>
      </c>
      <c r="S154" s="58"/>
      <c r="T154" s="24">
        <f>SUM(T155+T157+T159+T161+T163+T165+T185+T196+T205)</f>
        <v>6104.39</v>
      </c>
      <c r="U154" s="58"/>
      <c r="V154" s="24">
        <f>SUM(V155+V157+V159+V161+V163+V165+V185+V196+V205)</f>
        <v>6904.39</v>
      </c>
      <c r="W154" s="58"/>
      <c r="X154" s="24">
        <f>SUM(X155+X157+X159+X161+X163+X165+X185+X196+X205)</f>
        <v>6004.39</v>
      </c>
      <c r="Y154" s="58"/>
      <c r="Z154" s="24">
        <f>SUM(Z155+Z157+Z159+Z161+Z163+Z165+Z185+Z196+Z205)</f>
        <v>3745.37</v>
      </c>
      <c r="AA154" s="27"/>
      <c r="AB154" s="24">
        <f>SUM(AB155+AB157+AB159+AB161+AB163+AB165+AB185+AB196+AB205)</f>
        <v>7125.37</v>
      </c>
      <c r="AC154" s="58"/>
      <c r="AD154" s="24">
        <f>SUM(AD155+AD157+AD159+AD161+AD163+AD165+AD185+AD196+AD205)</f>
        <v>4145.62</v>
      </c>
      <c r="AE154" s="58"/>
      <c r="AF154" s="24">
        <f>SUM(AF155+AF157+AF159+AF161+AF163+AF165+AF185+AF196+AF205)</f>
        <v>3665.62</v>
      </c>
      <c r="AG154" s="19"/>
    </row>
    <row r="155" spans="1:33" ht="14.25" customHeight="1" x14ac:dyDescent="0.2">
      <c r="B155" s="26">
        <v>241</v>
      </c>
      <c r="C155" s="21" t="s">
        <v>193</v>
      </c>
      <c r="D155" s="30"/>
      <c r="E155" s="20"/>
      <c r="F155" s="20"/>
      <c r="G155" s="27">
        <f>G156</f>
        <v>225</v>
      </c>
      <c r="H155" s="57">
        <f>H156</f>
        <v>225</v>
      </c>
      <c r="I155" s="58"/>
      <c r="J155" s="27">
        <v>225</v>
      </c>
      <c r="K155" s="24"/>
      <c r="L155" s="27">
        <v>0</v>
      </c>
      <c r="M155" s="24"/>
      <c r="N155" s="27">
        <v>0</v>
      </c>
      <c r="O155" s="24"/>
      <c r="P155" s="27">
        <v>0</v>
      </c>
      <c r="Q155" s="24"/>
      <c r="R155" s="27">
        <v>0</v>
      </c>
      <c r="S155" s="24"/>
      <c r="T155" s="27">
        <v>0</v>
      </c>
      <c r="U155" s="24"/>
      <c r="V155" s="27">
        <v>0</v>
      </c>
      <c r="W155" s="24"/>
      <c r="X155" s="27">
        <v>0</v>
      </c>
      <c r="Y155" s="24"/>
      <c r="Z155" s="27">
        <v>0</v>
      </c>
      <c r="AA155" s="24"/>
      <c r="AB155" s="27">
        <v>0</v>
      </c>
      <c r="AC155" s="24"/>
      <c r="AD155" s="27">
        <v>0</v>
      </c>
      <c r="AE155" s="24"/>
      <c r="AF155" s="27">
        <v>0</v>
      </c>
      <c r="AG155" s="19"/>
    </row>
    <row r="156" spans="1:33" ht="12" customHeight="1" x14ac:dyDescent="0.2">
      <c r="B156" s="26"/>
      <c r="C156" s="29" t="s">
        <v>194</v>
      </c>
      <c r="D156" s="30">
        <v>1</v>
      </c>
      <c r="E156" s="31" t="s">
        <v>195</v>
      </c>
      <c r="F156" s="44">
        <v>225</v>
      </c>
      <c r="G156" s="33">
        <f t="shared" ref="G156" si="35">D156*F156</f>
        <v>225</v>
      </c>
      <c r="H156" s="33">
        <f>J156</f>
        <v>225</v>
      </c>
      <c r="I156" s="34">
        <v>1</v>
      </c>
      <c r="J156" s="35">
        <v>225</v>
      </c>
      <c r="K156" s="34">
        <v>0</v>
      </c>
      <c r="L156" s="35">
        <v>0</v>
      </c>
      <c r="M156" s="34">
        <v>0</v>
      </c>
      <c r="N156" s="35">
        <v>0</v>
      </c>
      <c r="O156" s="34">
        <v>0</v>
      </c>
      <c r="P156" s="35">
        <v>0</v>
      </c>
      <c r="Q156" s="34">
        <v>0</v>
      </c>
      <c r="R156" s="35">
        <v>0</v>
      </c>
      <c r="S156" s="34">
        <v>0</v>
      </c>
      <c r="T156" s="35">
        <v>0</v>
      </c>
      <c r="U156" s="34">
        <v>0</v>
      </c>
      <c r="V156" s="35">
        <v>0</v>
      </c>
      <c r="W156" s="34">
        <v>0</v>
      </c>
      <c r="X156" s="35">
        <v>0</v>
      </c>
      <c r="Y156" s="34">
        <v>0</v>
      </c>
      <c r="Z156" s="35">
        <v>0</v>
      </c>
      <c r="AA156" s="34">
        <v>0</v>
      </c>
      <c r="AB156" s="35">
        <v>0</v>
      </c>
      <c r="AC156" s="34">
        <v>0</v>
      </c>
      <c r="AD156" s="35">
        <v>0</v>
      </c>
      <c r="AE156" s="34">
        <v>0</v>
      </c>
      <c r="AF156" s="35">
        <v>0</v>
      </c>
      <c r="AG156" s="19"/>
    </row>
    <row r="157" spans="1:33" ht="16.5" customHeight="1" x14ac:dyDescent="0.2">
      <c r="B157" s="26">
        <v>242</v>
      </c>
      <c r="C157" s="21" t="s">
        <v>196</v>
      </c>
      <c r="D157" s="30"/>
      <c r="E157" s="20"/>
      <c r="F157" s="20"/>
      <c r="G157" s="27">
        <f>G158</f>
        <v>927</v>
      </c>
      <c r="H157" s="57">
        <f>H158</f>
        <v>927</v>
      </c>
      <c r="I157" s="58"/>
      <c r="J157" s="24">
        <v>309</v>
      </c>
      <c r="K157" s="24"/>
      <c r="L157" s="24">
        <v>309</v>
      </c>
      <c r="M157" s="24"/>
      <c r="N157" s="24">
        <v>309</v>
      </c>
      <c r="O157" s="24"/>
      <c r="P157" s="24">
        <v>0</v>
      </c>
      <c r="Q157" s="24"/>
      <c r="R157" s="24">
        <v>0</v>
      </c>
      <c r="S157" s="24"/>
      <c r="T157" s="24">
        <v>0</v>
      </c>
      <c r="U157" s="24"/>
      <c r="V157" s="24">
        <v>0</v>
      </c>
      <c r="W157" s="24"/>
      <c r="X157" s="24">
        <v>0</v>
      </c>
      <c r="Y157" s="24"/>
      <c r="Z157" s="24">
        <v>0</v>
      </c>
      <c r="AA157" s="24"/>
      <c r="AB157" s="24">
        <v>0</v>
      </c>
      <c r="AC157" s="24"/>
      <c r="AD157" s="24">
        <v>0</v>
      </c>
      <c r="AE157" s="24"/>
      <c r="AF157" s="24">
        <v>0</v>
      </c>
      <c r="AG157" s="19"/>
    </row>
    <row r="158" spans="1:33" ht="13.5" customHeight="1" x14ac:dyDescent="0.2">
      <c r="B158" s="26"/>
      <c r="C158" s="29" t="s">
        <v>197</v>
      </c>
      <c r="D158" s="30">
        <v>3</v>
      </c>
      <c r="E158" s="31" t="s">
        <v>198</v>
      </c>
      <c r="F158" s="31">
        <v>309</v>
      </c>
      <c r="G158" s="33">
        <f t="shared" ref="G158" si="36">D158*F158</f>
        <v>927</v>
      </c>
      <c r="H158" s="52">
        <f>SUM(J158+L158+N158)</f>
        <v>927</v>
      </c>
      <c r="I158" s="54">
        <v>1</v>
      </c>
      <c r="J158" s="53">
        <v>309</v>
      </c>
      <c r="K158" s="54">
        <v>1</v>
      </c>
      <c r="L158" s="53">
        <v>309</v>
      </c>
      <c r="M158" s="54">
        <v>1</v>
      </c>
      <c r="N158" s="53">
        <v>309</v>
      </c>
      <c r="O158" s="54">
        <v>0</v>
      </c>
      <c r="P158" s="53">
        <v>0</v>
      </c>
      <c r="Q158" s="54">
        <v>0</v>
      </c>
      <c r="R158" s="53">
        <v>0</v>
      </c>
      <c r="S158" s="54">
        <v>0</v>
      </c>
      <c r="T158" s="53">
        <v>0</v>
      </c>
      <c r="U158" s="54">
        <v>0</v>
      </c>
      <c r="V158" s="53">
        <v>0</v>
      </c>
      <c r="W158" s="54">
        <v>0</v>
      </c>
      <c r="X158" s="53">
        <v>0</v>
      </c>
      <c r="Y158" s="54">
        <v>0</v>
      </c>
      <c r="Z158" s="53">
        <v>0</v>
      </c>
      <c r="AA158" s="54">
        <v>0</v>
      </c>
      <c r="AB158" s="53">
        <v>0</v>
      </c>
      <c r="AC158" s="54">
        <v>0</v>
      </c>
      <c r="AD158" s="53">
        <v>0</v>
      </c>
      <c r="AE158" s="54">
        <v>0</v>
      </c>
      <c r="AF158" s="53">
        <v>0</v>
      </c>
      <c r="AG158" s="19"/>
    </row>
    <row r="159" spans="1:33" ht="13.5" customHeight="1" x14ac:dyDescent="0.2">
      <c r="B159" s="68">
        <v>243</v>
      </c>
      <c r="C159" s="14" t="s">
        <v>199</v>
      </c>
      <c r="D159" s="30"/>
      <c r="E159" s="69"/>
      <c r="F159" s="69"/>
      <c r="G159" s="27">
        <f>G160</f>
        <v>4220</v>
      </c>
      <c r="H159" s="27">
        <f>H160</f>
        <v>4220</v>
      </c>
      <c r="I159" s="70"/>
      <c r="J159" s="27">
        <v>351.67</v>
      </c>
      <c r="K159" s="71"/>
      <c r="L159" s="27">
        <v>351.67</v>
      </c>
      <c r="M159" s="71"/>
      <c r="N159" s="27">
        <v>351.67</v>
      </c>
      <c r="O159" s="71"/>
      <c r="P159" s="27">
        <v>351.67</v>
      </c>
      <c r="Q159" s="71"/>
      <c r="R159" s="27">
        <v>351.67</v>
      </c>
      <c r="S159" s="71"/>
      <c r="T159" s="27">
        <v>351.67</v>
      </c>
      <c r="U159" s="71"/>
      <c r="V159" s="27">
        <v>351.67</v>
      </c>
      <c r="W159" s="71"/>
      <c r="X159" s="27">
        <v>351.67</v>
      </c>
      <c r="Y159" s="71"/>
      <c r="Z159" s="27">
        <v>351.66</v>
      </c>
      <c r="AA159" s="71"/>
      <c r="AB159" s="27">
        <v>351.66</v>
      </c>
      <c r="AC159" s="71"/>
      <c r="AD159" s="27">
        <v>351.66</v>
      </c>
      <c r="AE159" s="71"/>
      <c r="AF159" s="27">
        <v>351.66</v>
      </c>
      <c r="AG159" s="19"/>
    </row>
    <row r="160" spans="1:33" ht="13.5" customHeight="1" x14ac:dyDescent="0.2">
      <c r="B160" s="26"/>
      <c r="C160" s="29" t="s">
        <v>200</v>
      </c>
      <c r="D160" s="30">
        <v>20</v>
      </c>
      <c r="E160" s="31" t="s">
        <v>201</v>
      </c>
      <c r="F160" s="31">
        <v>211</v>
      </c>
      <c r="G160" s="33">
        <f t="shared" ref="G160" si="37">D160*F160</f>
        <v>4220</v>
      </c>
      <c r="H160" s="33">
        <f>SUM(J160+L160+N160+P160+R160+T160+V160+X160+Z160+AB160+AD160+AF160)</f>
        <v>4220</v>
      </c>
      <c r="I160" s="54">
        <v>2</v>
      </c>
      <c r="J160" s="53">
        <v>351.67</v>
      </c>
      <c r="K160" s="54">
        <v>2</v>
      </c>
      <c r="L160" s="53">
        <v>351.67</v>
      </c>
      <c r="M160" s="54">
        <v>2</v>
      </c>
      <c r="N160" s="53">
        <v>351.67</v>
      </c>
      <c r="O160" s="54">
        <v>2</v>
      </c>
      <c r="P160" s="53">
        <v>351.67</v>
      </c>
      <c r="Q160" s="54">
        <v>2</v>
      </c>
      <c r="R160" s="53">
        <v>351.67</v>
      </c>
      <c r="S160" s="54">
        <v>2</v>
      </c>
      <c r="T160" s="53">
        <v>351.67</v>
      </c>
      <c r="U160" s="54">
        <v>2</v>
      </c>
      <c r="V160" s="53">
        <v>351.67</v>
      </c>
      <c r="W160" s="54">
        <v>2</v>
      </c>
      <c r="X160" s="53">
        <v>351.67</v>
      </c>
      <c r="Y160" s="54">
        <v>1</v>
      </c>
      <c r="Z160" s="53">
        <v>351.66</v>
      </c>
      <c r="AA160" s="54">
        <v>1</v>
      </c>
      <c r="AB160" s="53">
        <v>351.66</v>
      </c>
      <c r="AC160" s="54">
        <v>1</v>
      </c>
      <c r="AD160" s="53">
        <v>351.66</v>
      </c>
      <c r="AE160" s="54">
        <v>1</v>
      </c>
      <c r="AF160" s="53">
        <v>351.66</v>
      </c>
      <c r="AG160" s="19"/>
    </row>
    <row r="161" spans="2:33" ht="15" customHeight="1" x14ac:dyDescent="0.2">
      <c r="B161" s="26">
        <v>244</v>
      </c>
      <c r="C161" s="21" t="s">
        <v>202</v>
      </c>
      <c r="D161" s="30"/>
      <c r="E161" s="20"/>
      <c r="F161" s="20"/>
      <c r="G161" s="27">
        <f>G162</f>
        <v>438</v>
      </c>
      <c r="H161" s="57">
        <f>H162</f>
        <v>438</v>
      </c>
      <c r="I161" s="58"/>
      <c r="J161" s="27">
        <v>73</v>
      </c>
      <c r="K161" s="58"/>
      <c r="L161" s="27">
        <v>73</v>
      </c>
      <c r="M161" s="58"/>
      <c r="N161" s="27">
        <v>73</v>
      </c>
      <c r="O161" s="58"/>
      <c r="P161" s="27">
        <v>73</v>
      </c>
      <c r="Q161" s="58"/>
      <c r="R161" s="27">
        <v>73</v>
      </c>
      <c r="S161" s="58"/>
      <c r="T161" s="27">
        <v>73</v>
      </c>
      <c r="U161" s="58"/>
      <c r="V161" s="27">
        <v>0</v>
      </c>
      <c r="W161" s="58"/>
      <c r="X161" s="27">
        <v>0</v>
      </c>
      <c r="Y161" s="58"/>
      <c r="Z161" s="27">
        <v>0</v>
      </c>
      <c r="AA161" s="58"/>
      <c r="AB161" s="27">
        <v>0</v>
      </c>
      <c r="AC161" s="58"/>
      <c r="AD161" s="27">
        <v>0</v>
      </c>
      <c r="AE161" s="58"/>
      <c r="AF161" s="27">
        <v>0</v>
      </c>
      <c r="AG161" s="19"/>
    </row>
    <row r="162" spans="2:33" ht="14.25" customHeight="1" x14ac:dyDescent="0.2">
      <c r="B162" s="26"/>
      <c r="C162" s="29" t="s">
        <v>203</v>
      </c>
      <c r="D162" s="30">
        <v>6</v>
      </c>
      <c r="E162" s="31" t="s">
        <v>39</v>
      </c>
      <c r="F162" s="31">
        <v>73</v>
      </c>
      <c r="G162" s="33">
        <f t="shared" ref="G162" si="38">D162*F162</f>
        <v>438</v>
      </c>
      <c r="H162" s="33">
        <f>SUM(J162+L162+N162+P162+R162+T162)</f>
        <v>438</v>
      </c>
      <c r="I162" s="34">
        <v>1</v>
      </c>
      <c r="J162" s="35">
        <v>73</v>
      </c>
      <c r="K162" s="34">
        <v>1</v>
      </c>
      <c r="L162" s="35">
        <v>73</v>
      </c>
      <c r="M162" s="34">
        <v>1</v>
      </c>
      <c r="N162" s="35">
        <v>73</v>
      </c>
      <c r="O162" s="34">
        <v>1</v>
      </c>
      <c r="P162" s="35">
        <v>73</v>
      </c>
      <c r="Q162" s="34">
        <v>1</v>
      </c>
      <c r="R162" s="35">
        <v>73</v>
      </c>
      <c r="S162" s="34">
        <v>1</v>
      </c>
      <c r="T162" s="35">
        <v>73</v>
      </c>
      <c r="U162" s="34">
        <v>0</v>
      </c>
      <c r="V162" s="35">
        <v>0</v>
      </c>
      <c r="W162" s="34">
        <v>0</v>
      </c>
      <c r="X162" s="35">
        <v>0</v>
      </c>
      <c r="Y162" s="34">
        <v>0</v>
      </c>
      <c r="Z162" s="35">
        <v>0</v>
      </c>
      <c r="AA162" s="34">
        <v>0</v>
      </c>
      <c r="AB162" s="35">
        <v>0</v>
      </c>
      <c r="AC162" s="34">
        <v>0</v>
      </c>
      <c r="AD162" s="35">
        <v>0</v>
      </c>
      <c r="AE162" s="34">
        <v>0</v>
      </c>
      <c r="AF162" s="35">
        <v>0</v>
      </c>
      <c r="AG162" s="19"/>
    </row>
    <row r="163" spans="2:33" ht="12" customHeight="1" x14ac:dyDescent="0.2">
      <c r="B163" s="26">
        <v>245</v>
      </c>
      <c r="C163" s="21" t="s">
        <v>204</v>
      </c>
      <c r="D163" s="46"/>
      <c r="E163" s="20"/>
      <c r="F163" s="20"/>
      <c r="G163" s="27">
        <f>G164</f>
        <v>1600</v>
      </c>
      <c r="H163" s="27">
        <f>H164</f>
        <v>1600</v>
      </c>
      <c r="I163" s="51"/>
      <c r="J163" s="27">
        <v>400</v>
      </c>
      <c r="K163" s="50"/>
      <c r="L163" s="27">
        <v>400</v>
      </c>
      <c r="M163" s="50"/>
      <c r="N163" s="27">
        <v>400</v>
      </c>
      <c r="O163" s="50"/>
      <c r="P163" s="27">
        <v>400</v>
      </c>
      <c r="Q163" s="50"/>
      <c r="R163" s="27">
        <v>0</v>
      </c>
      <c r="S163" s="50"/>
      <c r="T163" s="27">
        <v>0</v>
      </c>
      <c r="U163" s="50"/>
      <c r="V163" s="27">
        <v>0</v>
      </c>
      <c r="W163" s="50"/>
      <c r="X163" s="27">
        <v>0</v>
      </c>
      <c r="Y163" s="50"/>
      <c r="Z163" s="27">
        <v>0</v>
      </c>
      <c r="AA163" s="50"/>
      <c r="AB163" s="27">
        <v>0</v>
      </c>
      <c r="AC163" s="50"/>
      <c r="AD163" s="27">
        <v>0</v>
      </c>
      <c r="AE163" s="50"/>
      <c r="AF163" s="27">
        <v>0</v>
      </c>
      <c r="AG163" s="19"/>
    </row>
    <row r="164" spans="2:33" ht="12.75" customHeight="1" x14ac:dyDescent="0.2">
      <c r="B164" s="26"/>
      <c r="C164" s="29" t="s">
        <v>205</v>
      </c>
      <c r="D164" s="46">
        <v>4</v>
      </c>
      <c r="E164" s="31" t="s">
        <v>201</v>
      </c>
      <c r="F164" s="31">
        <v>400</v>
      </c>
      <c r="G164" s="33">
        <f t="shared" ref="G164" si="39">D164*F164</f>
        <v>1600</v>
      </c>
      <c r="H164" s="33">
        <f>SUM(J164+L164+N164+P164)</f>
        <v>1600</v>
      </c>
      <c r="I164" s="54">
        <v>1</v>
      </c>
      <c r="J164" s="53">
        <v>400</v>
      </c>
      <c r="K164" s="54">
        <v>1</v>
      </c>
      <c r="L164" s="53">
        <v>400</v>
      </c>
      <c r="M164" s="54">
        <v>1</v>
      </c>
      <c r="N164" s="53">
        <v>400</v>
      </c>
      <c r="O164" s="54">
        <v>1</v>
      </c>
      <c r="P164" s="53">
        <v>400</v>
      </c>
      <c r="Q164" s="54">
        <v>0</v>
      </c>
      <c r="R164" s="53">
        <v>0</v>
      </c>
      <c r="S164" s="54">
        <v>0</v>
      </c>
      <c r="T164" s="53">
        <v>0</v>
      </c>
      <c r="U164" s="54">
        <v>0</v>
      </c>
      <c r="V164" s="53">
        <v>0</v>
      </c>
      <c r="W164" s="54">
        <v>0</v>
      </c>
      <c r="X164" s="53">
        <v>0</v>
      </c>
      <c r="Y164" s="54">
        <v>0</v>
      </c>
      <c r="Z164" s="53">
        <v>0</v>
      </c>
      <c r="AA164" s="54">
        <v>0</v>
      </c>
      <c r="AB164" s="53">
        <v>0</v>
      </c>
      <c r="AC164" s="54"/>
      <c r="AD164" s="53">
        <v>0</v>
      </c>
      <c r="AE164" s="54">
        <v>0</v>
      </c>
      <c r="AF164" s="53">
        <v>0</v>
      </c>
      <c r="AG164" s="19"/>
    </row>
    <row r="165" spans="2:33" ht="13.5" customHeight="1" x14ac:dyDescent="0.25">
      <c r="B165" s="72">
        <v>246</v>
      </c>
      <c r="C165" s="72" t="s">
        <v>206</v>
      </c>
      <c r="D165" s="73"/>
      <c r="E165" s="74"/>
      <c r="F165" s="75"/>
      <c r="G165" s="76">
        <f>SUM(G166:G184)</f>
        <v>48835</v>
      </c>
      <c r="H165" s="77">
        <f>SUM(H166:H184)</f>
        <v>48835</v>
      </c>
      <c r="I165" s="58"/>
      <c r="J165" s="27">
        <f>SUM(J166:J184)</f>
        <v>7373.33</v>
      </c>
      <c r="K165" s="24"/>
      <c r="L165" s="27">
        <f>SUM(L166:L184)</f>
        <v>3993.33</v>
      </c>
      <c r="M165" s="24"/>
      <c r="N165" s="27">
        <f>SUM(N166:N184)</f>
        <v>3774.33</v>
      </c>
      <c r="O165" s="24"/>
      <c r="P165" s="27">
        <f>SUM(P166:P184)</f>
        <v>3774.33</v>
      </c>
      <c r="Q165" s="24"/>
      <c r="R165" s="27">
        <f>SUM(R166:R184)</f>
        <v>3774.34</v>
      </c>
      <c r="S165" s="24"/>
      <c r="T165" s="27">
        <f>SUM(T166:T184)</f>
        <v>3215.84</v>
      </c>
      <c r="U165" s="24"/>
      <c r="V165" s="27">
        <f>SUM(V166:V184)</f>
        <v>4115.84</v>
      </c>
      <c r="W165" s="24"/>
      <c r="X165" s="27">
        <f>SUM(X166:X184)</f>
        <v>3215.84</v>
      </c>
      <c r="Y165" s="24"/>
      <c r="Z165" s="27">
        <f>SUM(Z166:Z184)</f>
        <v>2956.83</v>
      </c>
      <c r="AA165" s="24"/>
      <c r="AB165" s="27">
        <f>SUM(AB166:AB184)</f>
        <v>6336.83</v>
      </c>
      <c r="AC165" s="24"/>
      <c r="AD165" s="27">
        <f>SUM(AD166:AD184)</f>
        <v>3392.08</v>
      </c>
      <c r="AE165" s="24"/>
      <c r="AF165" s="27">
        <f>SUM(AF166:AF184)</f>
        <v>2912.08</v>
      </c>
      <c r="AG165" s="19"/>
    </row>
    <row r="166" spans="2:33" ht="12" customHeight="1" x14ac:dyDescent="0.2">
      <c r="B166" s="73"/>
      <c r="C166" s="73" t="s">
        <v>207</v>
      </c>
      <c r="D166" s="73">
        <v>15</v>
      </c>
      <c r="E166" s="74" t="s">
        <v>39</v>
      </c>
      <c r="F166" s="31">
        <v>199</v>
      </c>
      <c r="G166" s="78">
        <f t="shared" ref="G166:G184" si="40">D166*F166</f>
        <v>2985</v>
      </c>
      <c r="H166" s="79">
        <f>SUM(J166+L166+N166+P166+R166+T166+V166+X166+Z166+AB166+AD166+AF166)</f>
        <v>2985</v>
      </c>
      <c r="I166" s="34">
        <v>2</v>
      </c>
      <c r="J166" s="35">
        <v>248.75</v>
      </c>
      <c r="K166" s="34">
        <v>2</v>
      </c>
      <c r="L166" s="35">
        <v>248.75</v>
      </c>
      <c r="M166" s="34">
        <v>2</v>
      </c>
      <c r="N166" s="35">
        <v>248.75</v>
      </c>
      <c r="O166" s="34">
        <v>1</v>
      </c>
      <c r="P166" s="35">
        <v>248.75</v>
      </c>
      <c r="Q166" s="34">
        <v>1</v>
      </c>
      <c r="R166" s="35">
        <v>248.75</v>
      </c>
      <c r="S166" s="34">
        <v>1</v>
      </c>
      <c r="T166" s="35">
        <v>248.75</v>
      </c>
      <c r="U166" s="34">
        <v>1</v>
      </c>
      <c r="V166" s="35">
        <v>248.75</v>
      </c>
      <c r="W166" s="34">
        <v>1</v>
      </c>
      <c r="X166" s="35">
        <v>248.75</v>
      </c>
      <c r="Y166" s="34">
        <v>1</v>
      </c>
      <c r="Z166" s="35">
        <v>248.75</v>
      </c>
      <c r="AA166" s="34">
        <v>1</v>
      </c>
      <c r="AB166" s="35">
        <v>248.75</v>
      </c>
      <c r="AC166" s="34">
        <v>1</v>
      </c>
      <c r="AD166" s="35">
        <v>248.75</v>
      </c>
      <c r="AE166" s="34">
        <v>1</v>
      </c>
      <c r="AF166" s="35">
        <v>248.75</v>
      </c>
      <c r="AG166" s="19"/>
    </row>
    <row r="167" spans="2:33" ht="12.75" customHeight="1" x14ac:dyDescent="0.2">
      <c r="B167" s="73"/>
      <c r="C167" s="73" t="s">
        <v>208</v>
      </c>
      <c r="D167" s="73">
        <v>50</v>
      </c>
      <c r="E167" s="74" t="s">
        <v>39</v>
      </c>
      <c r="F167" s="31">
        <v>325</v>
      </c>
      <c r="G167" s="78">
        <f t="shared" si="40"/>
        <v>16250</v>
      </c>
      <c r="H167" s="79">
        <f>SUM(J167+L167+N167+P167+R167+T167+V167+X167+Z167+AB167+AD167+AF167)</f>
        <v>16250.000000000002</v>
      </c>
      <c r="I167" s="34">
        <v>5</v>
      </c>
      <c r="J167" s="35">
        <v>1354.16</v>
      </c>
      <c r="K167" s="34">
        <v>5</v>
      </c>
      <c r="L167" s="35">
        <v>1354.16</v>
      </c>
      <c r="M167" s="34">
        <v>4</v>
      </c>
      <c r="N167" s="35">
        <v>1354.16</v>
      </c>
      <c r="O167" s="34">
        <v>4</v>
      </c>
      <c r="P167" s="35">
        <v>1354.16</v>
      </c>
      <c r="Q167" s="34">
        <v>4</v>
      </c>
      <c r="R167" s="35">
        <v>1354.17</v>
      </c>
      <c r="S167" s="34">
        <v>4</v>
      </c>
      <c r="T167" s="35">
        <v>1354.17</v>
      </c>
      <c r="U167" s="34">
        <v>4</v>
      </c>
      <c r="V167" s="35">
        <v>1354.17</v>
      </c>
      <c r="W167" s="34">
        <v>4</v>
      </c>
      <c r="X167" s="35">
        <v>1354.17</v>
      </c>
      <c r="Y167" s="34">
        <v>4</v>
      </c>
      <c r="Z167" s="35">
        <v>1354.17</v>
      </c>
      <c r="AA167" s="34">
        <v>4</v>
      </c>
      <c r="AB167" s="35">
        <v>1354.17</v>
      </c>
      <c r="AC167" s="34">
        <v>4</v>
      </c>
      <c r="AD167" s="35">
        <v>1354.17</v>
      </c>
      <c r="AE167" s="34">
        <v>4</v>
      </c>
      <c r="AF167" s="35">
        <v>1354.17</v>
      </c>
      <c r="AG167" s="19"/>
    </row>
    <row r="168" spans="2:33" ht="12.75" customHeight="1" x14ac:dyDescent="0.2">
      <c r="B168" s="73"/>
      <c r="C168" s="73" t="s">
        <v>209</v>
      </c>
      <c r="D168" s="73">
        <v>8</v>
      </c>
      <c r="E168" s="74" t="s">
        <v>39</v>
      </c>
      <c r="F168" s="31">
        <v>259</v>
      </c>
      <c r="G168" s="78">
        <f t="shared" si="40"/>
        <v>2072</v>
      </c>
      <c r="H168" s="79">
        <f>SUM(J168+L168+N168+P168+R168+T168+V168+X168)</f>
        <v>2072</v>
      </c>
      <c r="I168" s="34">
        <v>1</v>
      </c>
      <c r="J168" s="35">
        <v>259</v>
      </c>
      <c r="K168" s="34">
        <v>1</v>
      </c>
      <c r="L168" s="35">
        <v>259</v>
      </c>
      <c r="M168" s="34">
        <v>1</v>
      </c>
      <c r="N168" s="35">
        <v>259</v>
      </c>
      <c r="O168" s="34">
        <v>1</v>
      </c>
      <c r="P168" s="35">
        <v>259</v>
      </c>
      <c r="Q168" s="34">
        <v>1</v>
      </c>
      <c r="R168" s="35">
        <v>259</v>
      </c>
      <c r="S168" s="34">
        <v>1</v>
      </c>
      <c r="T168" s="35">
        <v>259</v>
      </c>
      <c r="U168" s="34">
        <v>1</v>
      </c>
      <c r="V168" s="35">
        <v>259</v>
      </c>
      <c r="W168" s="34">
        <v>1</v>
      </c>
      <c r="X168" s="35">
        <v>259</v>
      </c>
      <c r="Y168" s="34">
        <v>0</v>
      </c>
      <c r="Z168" s="35">
        <v>0</v>
      </c>
      <c r="AA168" s="34">
        <v>0</v>
      </c>
      <c r="AB168" s="35">
        <v>0</v>
      </c>
      <c r="AC168" s="34">
        <v>0</v>
      </c>
      <c r="AD168" s="35">
        <v>0</v>
      </c>
      <c r="AE168" s="34">
        <v>0</v>
      </c>
      <c r="AF168" s="35">
        <v>0</v>
      </c>
      <c r="AG168" s="19"/>
    </row>
    <row r="169" spans="2:33" ht="13.5" customHeight="1" x14ac:dyDescent="0.2">
      <c r="B169" s="73"/>
      <c r="C169" s="73" t="s">
        <v>210</v>
      </c>
      <c r="D169" s="73">
        <v>20</v>
      </c>
      <c r="E169" s="74" t="s">
        <v>39</v>
      </c>
      <c r="F169" s="31">
        <v>135</v>
      </c>
      <c r="G169" s="78">
        <f t="shared" si="40"/>
        <v>2700</v>
      </c>
      <c r="H169" s="79">
        <f>SUM(J169+L169+N169+P169+R169+T169+V169+X169+Z169+AB169+AD169+AF169)</f>
        <v>2700</v>
      </c>
      <c r="I169" s="34">
        <v>2</v>
      </c>
      <c r="J169" s="35">
        <v>225</v>
      </c>
      <c r="K169" s="34">
        <v>2</v>
      </c>
      <c r="L169" s="35">
        <v>225</v>
      </c>
      <c r="M169" s="34">
        <v>2</v>
      </c>
      <c r="N169" s="35">
        <v>225</v>
      </c>
      <c r="O169" s="34">
        <v>2</v>
      </c>
      <c r="P169" s="35">
        <v>225</v>
      </c>
      <c r="Q169" s="34">
        <v>2</v>
      </c>
      <c r="R169" s="35">
        <v>225</v>
      </c>
      <c r="S169" s="34">
        <v>2</v>
      </c>
      <c r="T169" s="35">
        <v>225</v>
      </c>
      <c r="U169" s="34">
        <v>2</v>
      </c>
      <c r="V169" s="35">
        <v>225</v>
      </c>
      <c r="W169" s="34">
        <v>2</v>
      </c>
      <c r="X169" s="35">
        <v>225</v>
      </c>
      <c r="Y169" s="34">
        <v>1</v>
      </c>
      <c r="Z169" s="35">
        <v>225</v>
      </c>
      <c r="AA169" s="34">
        <v>1</v>
      </c>
      <c r="AB169" s="35">
        <v>225</v>
      </c>
      <c r="AC169" s="34">
        <v>1</v>
      </c>
      <c r="AD169" s="35">
        <v>225</v>
      </c>
      <c r="AE169" s="34">
        <v>1</v>
      </c>
      <c r="AF169" s="35">
        <v>225</v>
      </c>
      <c r="AG169" s="19"/>
    </row>
    <row r="170" spans="2:33" ht="12" customHeight="1" x14ac:dyDescent="0.2">
      <c r="B170" s="73"/>
      <c r="C170" s="73" t="s">
        <v>211</v>
      </c>
      <c r="D170" s="73">
        <v>10</v>
      </c>
      <c r="E170" s="74" t="s">
        <v>201</v>
      </c>
      <c r="F170" s="31">
        <v>44.75</v>
      </c>
      <c r="G170" s="78">
        <f t="shared" si="40"/>
        <v>447.5</v>
      </c>
      <c r="H170" s="79">
        <f>SUM(J170+L170+N170+P170+R170+T170+V170+X170+Z170+AB170)</f>
        <v>447.5</v>
      </c>
      <c r="I170" s="34">
        <v>1</v>
      </c>
      <c r="J170" s="35">
        <v>44.75</v>
      </c>
      <c r="K170" s="34">
        <v>1</v>
      </c>
      <c r="L170" s="35">
        <v>44.75</v>
      </c>
      <c r="M170" s="34">
        <v>1</v>
      </c>
      <c r="N170" s="35">
        <v>44.75</v>
      </c>
      <c r="O170" s="34">
        <v>1</v>
      </c>
      <c r="P170" s="35">
        <v>44.75</v>
      </c>
      <c r="Q170" s="34">
        <v>1</v>
      </c>
      <c r="R170" s="35">
        <v>44.75</v>
      </c>
      <c r="S170" s="34">
        <v>1</v>
      </c>
      <c r="T170" s="35">
        <v>44.75</v>
      </c>
      <c r="U170" s="34">
        <v>1</v>
      </c>
      <c r="V170" s="35">
        <v>44.75</v>
      </c>
      <c r="W170" s="34">
        <v>1</v>
      </c>
      <c r="X170" s="35">
        <v>44.75</v>
      </c>
      <c r="Y170" s="34">
        <v>1</v>
      </c>
      <c r="Z170" s="35">
        <v>44.75</v>
      </c>
      <c r="AA170" s="34">
        <v>1</v>
      </c>
      <c r="AB170" s="35">
        <v>44.75</v>
      </c>
      <c r="AC170" s="34">
        <v>0</v>
      </c>
      <c r="AD170" s="35">
        <v>0</v>
      </c>
      <c r="AE170" s="34">
        <v>0</v>
      </c>
      <c r="AF170" s="35">
        <v>0</v>
      </c>
      <c r="AG170" s="19"/>
    </row>
    <row r="171" spans="2:33" ht="12" customHeight="1" x14ac:dyDescent="0.2">
      <c r="B171" s="73"/>
      <c r="C171" s="73" t="s">
        <v>212</v>
      </c>
      <c r="D171" s="73">
        <v>50</v>
      </c>
      <c r="E171" s="74" t="s">
        <v>201</v>
      </c>
      <c r="F171" s="31">
        <v>18</v>
      </c>
      <c r="G171" s="78">
        <f t="shared" si="40"/>
        <v>900</v>
      </c>
      <c r="H171" s="79">
        <f>SUM(J171+L171+N171+P171+R171+T171+V171+X171+Z171+AB171+AD171+AF171)</f>
        <v>900</v>
      </c>
      <c r="I171" s="34">
        <v>5</v>
      </c>
      <c r="J171" s="35">
        <v>75</v>
      </c>
      <c r="K171" s="34">
        <v>5</v>
      </c>
      <c r="L171" s="35">
        <v>75</v>
      </c>
      <c r="M171" s="34">
        <v>4</v>
      </c>
      <c r="N171" s="35">
        <v>75</v>
      </c>
      <c r="O171" s="34">
        <v>4</v>
      </c>
      <c r="P171" s="35">
        <v>75</v>
      </c>
      <c r="Q171" s="34">
        <v>4</v>
      </c>
      <c r="R171" s="35">
        <v>75</v>
      </c>
      <c r="S171" s="34">
        <v>4</v>
      </c>
      <c r="T171" s="35">
        <v>75</v>
      </c>
      <c r="U171" s="34">
        <v>4</v>
      </c>
      <c r="V171" s="35">
        <v>75</v>
      </c>
      <c r="W171" s="34">
        <v>4</v>
      </c>
      <c r="X171" s="35">
        <v>75</v>
      </c>
      <c r="Y171" s="34">
        <v>4</v>
      </c>
      <c r="Z171" s="35">
        <v>75</v>
      </c>
      <c r="AA171" s="34">
        <v>4</v>
      </c>
      <c r="AB171" s="35">
        <v>75</v>
      </c>
      <c r="AC171" s="34">
        <v>4</v>
      </c>
      <c r="AD171" s="35">
        <v>75</v>
      </c>
      <c r="AE171" s="34">
        <v>4</v>
      </c>
      <c r="AF171" s="35">
        <v>75</v>
      </c>
      <c r="AG171" s="19"/>
    </row>
    <row r="172" spans="2:33" ht="12" customHeight="1" x14ac:dyDescent="0.2">
      <c r="B172" s="73"/>
      <c r="C172" s="73" t="s">
        <v>213</v>
      </c>
      <c r="D172" s="73">
        <v>30</v>
      </c>
      <c r="E172" s="74" t="s">
        <v>214</v>
      </c>
      <c r="F172" s="20">
        <v>16</v>
      </c>
      <c r="G172" s="78">
        <f t="shared" si="40"/>
        <v>480</v>
      </c>
      <c r="H172" s="79">
        <f>SUM(J172+L172+N172+P172+R172+T172+V172+X172+Z172+AB172+AD172+AF172)</f>
        <v>480</v>
      </c>
      <c r="I172" s="34">
        <v>0</v>
      </c>
      <c r="J172" s="35">
        <v>0</v>
      </c>
      <c r="K172" s="34">
        <v>0</v>
      </c>
      <c r="L172" s="35">
        <v>0</v>
      </c>
      <c r="M172" s="34">
        <v>0</v>
      </c>
      <c r="N172" s="35">
        <v>0</v>
      </c>
      <c r="O172" s="34">
        <v>0</v>
      </c>
      <c r="P172" s="35">
        <v>0</v>
      </c>
      <c r="Q172" s="34">
        <v>0</v>
      </c>
      <c r="R172" s="35">
        <v>0</v>
      </c>
      <c r="S172" s="34">
        <v>0</v>
      </c>
      <c r="T172" s="35">
        <v>0</v>
      </c>
      <c r="U172" s="34">
        <v>0</v>
      </c>
      <c r="V172" s="35">
        <v>0</v>
      </c>
      <c r="W172" s="34">
        <v>0</v>
      </c>
      <c r="X172" s="35">
        <v>0</v>
      </c>
      <c r="Y172" s="34">
        <v>0</v>
      </c>
      <c r="Z172" s="35">
        <v>0</v>
      </c>
      <c r="AA172" s="34">
        <v>0</v>
      </c>
      <c r="AB172" s="35">
        <v>0</v>
      </c>
      <c r="AC172" s="34">
        <v>30</v>
      </c>
      <c r="AD172" s="35">
        <v>480</v>
      </c>
      <c r="AE172" s="34">
        <v>0</v>
      </c>
      <c r="AF172" s="35">
        <v>0</v>
      </c>
      <c r="AG172" s="19"/>
    </row>
    <row r="173" spans="2:33" ht="12" customHeight="1" x14ac:dyDescent="0.2">
      <c r="B173" s="73"/>
      <c r="C173" s="73" t="s">
        <v>215</v>
      </c>
      <c r="D173" s="73">
        <v>20</v>
      </c>
      <c r="E173" s="74" t="s">
        <v>39</v>
      </c>
      <c r="F173" s="20">
        <v>45</v>
      </c>
      <c r="G173" s="78">
        <f t="shared" si="40"/>
        <v>900</v>
      </c>
      <c r="H173" s="79">
        <f t="shared" ref="H173:H175" si="41">SUM(J173+L173+N173+P173+R173+T173+V173+X173+Z173+AB173+AD173+AF173)</f>
        <v>900</v>
      </c>
      <c r="I173" s="34">
        <v>0</v>
      </c>
      <c r="J173" s="35">
        <v>0</v>
      </c>
      <c r="K173" s="34">
        <v>0</v>
      </c>
      <c r="L173" s="35">
        <v>0</v>
      </c>
      <c r="M173" s="34">
        <v>0</v>
      </c>
      <c r="N173" s="35">
        <v>0</v>
      </c>
      <c r="O173" s="34">
        <v>0</v>
      </c>
      <c r="P173" s="35">
        <v>0</v>
      </c>
      <c r="Q173" s="34">
        <v>0</v>
      </c>
      <c r="R173" s="35">
        <v>0</v>
      </c>
      <c r="S173" s="34">
        <v>0</v>
      </c>
      <c r="T173" s="35">
        <v>0</v>
      </c>
      <c r="U173" s="34">
        <v>45</v>
      </c>
      <c r="V173" s="35">
        <v>900</v>
      </c>
      <c r="W173" s="34">
        <v>0</v>
      </c>
      <c r="X173" s="35">
        <v>0</v>
      </c>
      <c r="Y173" s="34">
        <v>0</v>
      </c>
      <c r="Z173" s="35">
        <v>0</v>
      </c>
      <c r="AA173" s="34">
        <v>0</v>
      </c>
      <c r="AB173" s="35">
        <v>0</v>
      </c>
      <c r="AC173" s="34">
        <v>0</v>
      </c>
      <c r="AD173" s="35">
        <v>0</v>
      </c>
      <c r="AE173" s="34">
        <v>0</v>
      </c>
      <c r="AF173" s="35">
        <v>0</v>
      </c>
      <c r="AG173" s="19"/>
    </row>
    <row r="174" spans="2:33" ht="12" customHeight="1" x14ac:dyDescent="0.2">
      <c r="B174" s="73"/>
      <c r="C174" s="73" t="s">
        <v>216</v>
      </c>
      <c r="D174" s="73">
        <v>20</v>
      </c>
      <c r="E174" s="74" t="s">
        <v>39</v>
      </c>
      <c r="F174" s="20">
        <v>99</v>
      </c>
      <c r="G174" s="78">
        <f t="shared" si="40"/>
        <v>1980</v>
      </c>
      <c r="H174" s="79">
        <f t="shared" si="41"/>
        <v>1980</v>
      </c>
      <c r="I174" s="34">
        <v>10</v>
      </c>
      <c r="J174" s="35">
        <v>990</v>
      </c>
      <c r="K174" s="34">
        <v>0</v>
      </c>
      <c r="L174" s="35">
        <v>0</v>
      </c>
      <c r="M174" s="34">
        <v>0</v>
      </c>
      <c r="N174" s="35">
        <v>0</v>
      </c>
      <c r="O174" s="34">
        <v>0</v>
      </c>
      <c r="P174" s="35">
        <v>0</v>
      </c>
      <c r="Q174" s="34">
        <v>0</v>
      </c>
      <c r="R174" s="35">
        <v>0</v>
      </c>
      <c r="S174" s="34">
        <v>0</v>
      </c>
      <c r="T174" s="35">
        <v>0</v>
      </c>
      <c r="U174" s="34">
        <v>0</v>
      </c>
      <c r="V174" s="35">
        <v>0</v>
      </c>
      <c r="W174" s="34">
        <v>0</v>
      </c>
      <c r="X174" s="35">
        <v>0</v>
      </c>
      <c r="Y174" s="34">
        <v>0</v>
      </c>
      <c r="Z174" s="35">
        <v>0</v>
      </c>
      <c r="AA174" s="34">
        <v>10</v>
      </c>
      <c r="AB174" s="35">
        <v>990</v>
      </c>
      <c r="AC174" s="34">
        <v>0</v>
      </c>
      <c r="AD174" s="35">
        <v>0</v>
      </c>
      <c r="AE174" s="34">
        <v>0</v>
      </c>
      <c r="AF174" s="35">
        <v>0</v>
      </c>
      <c r="AG174" s="19"/>
    </row>
    <row r="175" spans="2:33" ht="12" customHeight="1" x14ac:dyDescent="0.2">
      <c r="B175" s="73"/>
      <c r="C175" s="73" t="s">
        <v>217</v>
      </c>
      <c r="D175" s="73">
        <v>20</v>
      </c>
      <c r="E175" s="74" t="s">
        <v>39</v>
      </c>
      <c r="F175" s="20">
        <v>239</v>
      </c>
      <c r="G175" s="78">
        <f t="shared" si="40"/>
        <v>4780</v>
      </c>
      <c r="H175" s="79">
        <f t="shared" si="41"/>
        <v>4780</v>
      </c>
      <c r="I175" s="34">
        <v>10</v>
      </c>
      <c r="J175" s="35">
        <v>2390</v>
      </c>
      <c r="K175" s="34">
        <v>0</v>
      </c>
      <c r="L175" s="35">
        <v>0</v>
      </c>
      <c r="M175" s="34">
        <v>0</v>
      </c>
      <c r="N175" s="35">
        <v>0</v>
      </c>
      <c r="O175" s="34">
        <v>0</v>
      </c>
      <c r="P175" s="35">
        <v>0</v>
      </c>
      <c r="Q175" s="34">
        <v>0</v>
      </c>
      <c r="R175" s="35">
        <v>0</v>
      </c>
      <c r="S175" s="34">
        <v>0</v>
      </c>
      <c r="T175" s="35">
        <v>0</v>
      </c>
      <c r="U175" s="34">
        <v>0</v>
      </c>
      <c r="V175" s="35">
        <v>0</v>
      </c>
      <c r="W175" s="34">
        <v>0</v>
      </c>
      <c r="X175" s="35">
        <v>0</v>
      </c>
      <c r="Y175" s="34">
        <v>0</v>
      </c>
      <c r="Z175" s="35">
        <v>0</v>
      </c>
      <c r="AA175" s="34">
        <v>10</v>
      </c>
      <c r="AB175" s="35">
        <v>2390</v>
      </c>
      <c r="AC175" s="34">
        <v>0</v>
      </c>
      <c r="AD175" s="35">
        <v>0</v>
      </c>
      <c r="AE175" s="34">
        <v>0</v>
      </c>
      <c r="AF175" s="35">
        <v>0</v>
      </c>
      <c r="AG175" s="19"/>
    </row>
    <row r="176" spans="2:33" ht="12" customHeight="1" x14ac:dyDescent="0.2">
      <c r="B176" s="73"/>
      <c r="C176" s="73" t="s">
        <v>218</v>
      </c>
      <c r="D176" s="73">
        <v>5</v>
      </c>
      <c r="E176" s="74" t="s">
        <v>39</v>
      </c>
      <c r="F176" s="31">
        <v>479</v>
      </c>
      <c r="G176" s="78">
        <f t="shared" si="40"/>
        <v>2395</v>
      </c>
      <c r="H176" s="79">
        <f>SUM(J176+L176+N176+P176+R176)</f>
        <v>2395</v>
      </c>
      <c r="I176" s="34">
        <v>1</v>
      </c>
      <c r="J176" s="35">
        <v>479</v>
      </c>
      <c r="K176" s="34">
        <v>1</v>
      </c>
      <c r="L176" s="35">
        <v>479</v>
      </c>
      <c r="M176" s="34">
        <v>1</v>
      </c>
      <c r="N176" s="35">
        <v>479</v>
      </c>
      <c r="O176" s="34">
        <v>1</v>
      </c>
      <c r="P176" s="35">
        <v>479</v>
      </c>
      <c r="Q176" s="34">
        <v>1</v>
      </c>
      <c r="R176" s="35">
        <v>479</v>
      </c>
      <c r="S176" s="34">
        <v>0</v>
      </c>
      <c r="T176" s="35">
        <v>0</v>
      </c>
      <c r="U176" s="34">
        <v>0</v>
      </c>
      <c r="V176" s="35">
        <v>0</v>
      </c>
      <c r="W176" s="34">
        <v>0</v>
      </c>
      <c r="X176" s="35">
        <v>0</v>
      </c>
      <c r="Y176" s="34">
        <v>0</v>
      </c>
      <c r="Z176" s="35">
        <v>0</v>
      </c>
      <c r="AA176" s="34">
        <v>0</v>
      </c>
      <c r="AB176" s="35">
        <v>0</v>
      </c>
      <c r="AC176" s="34">
        <v>0</v>
      </c>
      <c r="AD176" s="35">
        <v>0</v>
      </c>
      <c r="AE176" s="34">
        <v>0</v>
      </c>
      <c r="AF176" s="35">
        <v>0</v>
      </c>
      <c r="AG176" s="19"/>
    </row>
    <row r="177" spans="2:33" ht="12" customHeight="1" x14ac:dyDescent="0.2">
      <c r="B177" s="73"/>
      <c r="C177" s="73" t="s">
        <v>219</v>
      </c>
      <c r="D177" s="73">
        <v>15</v>
      </c>
      <c r="E177" s="74" t="s">
        <v>39</v>
      </c>
      <c r="F177" s="31">
        <v>159</v>
      </c>
      <c r="G177" s="78">
        <f t="shared" si="40"/>
        <v>2385</v>
      </c>
      <c r="H177" s="79">
        <f t="shared" ref="H177:H184" si="42">SUM(J177+L177+N177+P177+R177+T177+V177+X177+Z177+AB177+AD177+AF177)</f>
        <v>2385</v>
      </c>
      <c r="I177" s="34">
        <v>2</v>
      </c>
      <c r="J177" s="35">
        <v>198.75</v>
      </c>
      <c r="K177" s="34">
        <v>2</v>
      </c>
      <c r="L177" s="35">
        <v>198.75</v>
      </c>
      <c r="M177" s="34">
        <v>2</v>
      </c>
      <c r="N177" s="35">
        <v>198.75</v>
      </c>
      <c r="O177" s="34">
        <v>1</v>
      </c>
      <c r="P177" s="35">
        <v>198.75</v>
      </c>
      <c r="Q177" s="34">
        <v>1</v>
      </c>
      <c r="R177" s="35">
        <v>198.75</v>
      </c>
      <c r="S177" s="34">
        <v>1</v>
      </c>
      <c r="T177" s="35">
        <v>198.75</v>
      </c>
      <c r="U177" s="34">
        <v>1</v>
      </c>
      <c r="V177" s="35">
        <v>198.75</v>
      </c>
      <c r="W177" s="34">
        <v>1</v>
      </c>
      <c r="X177" s="35">
        <v>198.75</v>
      </c>
      <c r="Y177" s="34">
        <v>1</v>
      </c>
      <c r="Z177" s="35">
        <v>198.75</v>
      </c>
      <c r="AA177" s="34">
        <v>1</v>
      </c>
      <c r="AB177" s="35">
        <v>198.75</v>
      </c>
      <c r="AC177" s="34">
        <v>1</v>
      </c>
      <c r="AD177" s="35">
        <v>198.75</v>
      </c>
      <c r="AE177" s="34">
        <v>1</v>
      </c>
      <c r="AF177" s="35">
        <v>198.75</v>
      </c>
      <c r="AG177" s="19"/>
    </row>
    <row r="178" spans="2:33" ht="12" customHeight="1" x14ac:dyDescent="0.2">
      <c r="B178" s="73"/>
      <c r="C178" s="73" t="s">
        <v>220</v>
      </c>
      <c r="D178" s="73">
        <v>20</v>
      </c>
      <c r="E178" s="74" t="s">
        <v>39</v>
      </c>
      <c r="F178" s="31">
        <v>79</v>
      </c>
      <c r="G178" s="78">
        <f t="shared" si="40"/>
        <v>1580</v>
      </c>
      <c r="H178" s="79">
        <f t="shared" si="42"/>
        <v>1580.0000000000002</v>
      </c>
      <c r="I178" s="34">
        <v>2</v>
      </c>
      <c r="J178" s="35">
        <v>131.66999999999999</v>
      </c>
      <c r="K178" s="34">
        <v>2</v>
      </c>
      <c r="L178" s="35">
        <v>131.66999999999999</v>
      </c>
      <c r="M178" s="34">
        <v>2</v>
      </c>
      <c r="N178" s="35">
        <v>131.66999999999999</v>
      </c>
      <c r="O178" s="34">
        <v>2</v>
      </c>
      <c r="P178" s="35">
        <v>131.66999999999999</v>
      </c>
      <c r="Q178" s="34">
        <v>2</v>
      </c>
      <c r="R178" s="35">
        <v>131.66999999999999</v>
      </c>
      <c r="S178" s="34">
        <v>2</v>
      </c>
      <c r="T178" s="35">
        <v>131.66999999999999</v>
      </c>
      <c r="U178" s="34">
        <v>2</v>
      </c>
      <c r="V178" s="35">
        <v>131.66999999999999</v>
      </c>
      <c r="W178" s="34">
        <v>2</v>
      </c>
      <c r="X178" s="35">
        <v>131.66999999999999</v>
      </c>
      <c r="Y178" s="34">
        <v>1</v>
      </c>
      <c r="Z178" s="35">
        <v>131.66</v>
      </c>
      <c r="AA178" s="34">
        <v>1</v>
      </c>
      <c r="AB178" s="35">
        <v>131.66</v>
      </c>
      <c r="AC178" s="34">
        <v>1</v>
      </c>
      <c r="AD178" s="35">
        <v>131.66</v>
      </c>
      <c r="AE178" s="34">
        <v>1</v>
      </c>
      <c r="AF178" s="35">
        <v>131.66</v>
      </c>
      <c r="AG178" s="19"/>
    </row>
    <row r="179" spans="2:33" ht="12" customHeight="1" x14ac:dyDescent="0.2">
      <c r="B179" s="73"/>
      <c r="C179" s="73" t="s">
        <v>221</v>
      </c>
      <c r="D179" s="73">
        <v>25</v>
      </c>
      <c r="E179" s="74" t="s">
        <v>39</v>
      </c>
      <c r="F179" s="31">
        <v>30</v>
      </c>
      <c r="G179" s="78">
        <f t="shared" si="40"/>
        <v>750</v>
      </c>
      <c r="H179" s="79">
        <f t="shared" si="42"/>
        <v>750</v>
      </c>
      <c r="I179" s="34">
        <v>3</v>
      </c>
      <c r="J179" s="35">
        <v>62.5</v>
      </c>
      <c r="K179" s="34">
        <v>2</v>
      </c>
      <c r="L179" s="35">
        <v>62.5</v>
      </c>
      <c r="M179" s="34">
        <v>2</v>
      </c>
      <c r="N179" s="35">
        <v>62.5</v>
      </c>
      <c r="O179" s="34">
        <v>2</v>
      </c>
      <c r="P179" s="35">
        <v>62.5</v>
      </c>
      <c r="Q179" s="34">
        <v>2</v>
      </c>
      <c r="R179" s="35">
        <v>62.5</v>
      </c>
      <c r="S179" s="34">
        <v>2</v>
      </c>
      <c r="T179" s="35">
        <v>62.5</v>
      </c>
      <c r="U179" s="34">
        <v>2</v>
      </c>
      <c r="V179" s="35">
        <v>62.5</v>
      </c>
      <c r="W179" s="34">
        <v>2</v>
      </c>
      <c r="X179" s="35">
        <v>62.5</v>
      </c>
      <c r="Y179" s="34">
        <v>2</v>
      </c>
      <c r="Z179" s="35">
        <v>62.5</v>
      </c>
      <c r="AA179" s="34">
        <v>2</v>
      </c>
      <c r="AB179" s="35">
        <v>62.5</v>
      </c>
      <c r="AC179" s="34">
        <v>2</v>
      </c>
      <c r="AD179" s="35">
        <v>62.5</v>
      </c>
      <c r="AE179" s="34">
        <v>2</v>
      </c>
      <c r="AF179" s="35">
        <v>62.5</v>
      </c>
      <c r="AG179" s="19"/>
    </row>
    <row r="180" spans="2:33" ht="11.25" customHeight="1" x14ac:dyDescent="0.2">
      <c r="B180" s="73"/>
      <c r="C180" s="73" t="s">
        <v>222</v>
      </c>
      <c r="D180" s="73">
        <v>15</v>
      </c>
      <c r="E180" s="74" t="s">
        <v>39</v>
      </c>
      <c r="F180" s="31">
        <v>185</v>
      </c>
      <c r="G180" s="78">
        <f t="shared" si="40"/>
        <v>2775</v>
      </c>
      <c r="H180" s="79">
        <f t="shared" si="42"/>
        <v>2775</v>
      </c>
      <c r="I180" s="34">
        <v>2</v>
      </c>
      <c r="J180" s="35">
        <v>231.25</v>
      </c>
      <c r="K180" s="34">
        <v>2</v>
      </c>
      <c r="L180" s="35">
        <v>231.25</v>
      </c>
      <c r="M180" s="34">
        <v>2</v>
      </c>
      <c r="N180" s="35">
        <v>231.25</v>
      </c>
      <c r="O180" s="34">
        <v>1</v>
      </c>
      <c r="P180" s="35">
        <v>231.25</v>
      </c>
      <c r="Q180" s="34">
        <v>1</v>
      </c>
      <c r="R180" s="35">
        <v>231.25</v>
      </c>
      <c r="S180" s="34">
        <v>1</v>
      </c>
      <c r="T180" s="35">
        <v>231.25</v>
      </c>
      <c r="U180" s="34">
        <v>1</v>
      </c>
      <c r="V180" s="35">
        <v>231.25</v>
      </c>
      <c r="W180" s="34">
        <v>1</v>
      </c>
      <c r="X180" s="35">
        <v>231.25</v>
      </c>
      <c r="Y180" s="34">
        <v>1</v>
      </c>
      <c r="Z180" s="35">
        <v>231.25</v>
      </c>
      <c r="AA180" s="34">
        <v>1</v>
      </c>
      <c r="AB180" s="35">
        <v>231.25</v>
      </c>
      <c r="AC180" s="34">
        <v>1</v>
      </c>
      <c r="AD180" s="35">
        <v>231.25</v>
      </c>
      <c r="AE180" s="34">
        <v>1</v>
      </c>
      <c r="AF180" s="35">
        <v>231.25</v>
      </c>
      <c r="AG180" s="19"/>
    </row>
    <row r="181" spans="2:33" ht="11.25" customHeight="1" x14ac:dyDescent="0.2">
      <c r="B181" s="73"/>
      <c r="C181" s="73" t="s">
        <v>223</v>
      </c>
      <c r="D181" s="73">
        <v>30</v>
      </c>
      <c r="E181" s="74" t="s">
        <v>39</v>
      </c>
      <c r="F181" s="31">
        <v>74.5</v>
      </c>
      <c r="G181" s="78">
        <f t="shared" si="40"/>
        <v>2235</v>
      </c>
      <c r="H181" s="79">
        <f t="shared" si="42"/>
        <v>2235</v>
      </c>
      <c r="I181" s="34">
        <v>3</v>
      </c>
      <c r="J181" s="35">
        <v>186.25</v>
      </c>
      <c r="K181" s="34">
        <v>3</v>
      </c>
      <c r="L181" s="35">
        <v>186.25</v>
      </c>
      <c r="M181" s="34">
        <v>3</v>
      </c>
      <c r="N181" s="35">
        <v>186.25</v>
      </c>
      <c r="O181" s="34">
        <v>3</v>
      </c>
      <c r="P181" s="35">
        <v>186.25</v>
      </c>
      <c r="Q181" s="34">
        <v>3</v>
      </c>
      <c r="R181" s="35">
        <v>186.25</v>
      </c>
      <c r="S181" s="34">
        <v>3</v>
      </c>
      <c r="T181" s="35">
        <v>186.25</v>
      </c>
      <c r="U181" s="34">
        <v>2</v>
      </c>
      <c r="V181" s="35">
        <v>186.25</v>
      </c>
      <c r="W181" s="34">
        <v>2</v>
      </c>
      <c r="X181" s="35">
        <v>186.25</v>
      </c>
      <c r="Y181" s="34">
        <v>2</v>
      </c>
      <c r="Z181" s="35">
        <v>186.25</v>
      </c>
      <c r="AA181" s="34">
        <v>2</v>
      </c>
      <c r="AB181" s="35">
        <v>186.25</v>
      </c>
      <c r="AC181" s="34">
        <v>2</v>
      </c>
      <c r="AD181" s="35">
        <v>186.25</v>
      </c>
      <c r="AE181" s="34">
        <v>2</v>
      </c>
      <c r="AF181" s="35">
        <v>186.25</v>
      </c>
      <c r="AG181" s="19"/>
    </row>
    <row r="182" spans="2:33" ht="11.25" customHeight="1" x14ac:dyDescent="0.2">
      <c r="B182" s="73"/>
      <c r="C182" s="73" t="s">
        <v>224</v>
      </c>
      <c r="D182" s="73">
        <v>30</v>
      </c>
      <c r="E182" s="74" t="s">
        <v>39</v>
      </c>
      <c r="F182" s="31">
        <v>79.5</v>
      </c>
      <c r="G182" s="78">
        <f t="shared" si="40"/>
        <v>2385</v>
      </c>
      <c r="H182" s="79">
        <f t="shared" si="42"/>
        <v>2385</v>
      </c>
      <c r="I182" s="34">
        <v>3</v>
      </c>
      <c r="J182" s="35">
        <v>198.75</v>
      </c>
      <c r="K182" s="34">
        <v>3</v>
      </c>
      <c r="L182" s="35">
        <v>198.75</v>
      </c>
      <c r="M182" s="34">
        <v>3</v>
      </c>
      <c r="N182" s="35">
        <v>198.75</v>
      </c>
      <c r="O182" s="34">
        <v>3</v>
      </c>
      <c r="P182" s="35">
        <v>198.75</v>
      </c>
      <c r="Q182" s="34">
        <v>3</v>
      </c>
      <c r="R182" s="35">
        <v>198.75</v>
      </c>
      <c r="S182" s="34">
        <v>3</v>
      </c>
      <c r="T182" s="35">
        <v>198.75</v>
      </c>
      <c r="U182" s="34">
        <v>2</v>
      </c>
      <c r="V182" s="35">
        <v>198.75</v>
      </c>
      <c r="W182" s="34">
        <v>2</v>
      </c>
      <c r="X182" s="35">
        <v>198.75</v>
      </c>
      <c r="Y182" s="34">
        <v>2</v>
      </c>
      <c r="Z182" s="35">
        <v>198.75</v>
      </c>
      <c r="AA182" s="34">
        <v>2</v>
      </c>
      <c r="AB182" s="35">
        <v>198.75</v>
      </c>
      <c r="AC182" s="34">
        <v>2</v>
      </c>
      <c r="AD182" s="35">
        <v>198.75</v>
      </c>
      <c r="AE182" s="34">
        <v>2</v>
      </c>
      <c r="AF182" s="35">
        <v>198.75</v>
      </c>
      <c r="AG182" s="19"/>
    </row>
    <row r="183" spans="2:33" ht="11.25" customHeight="1" x14ac:dyDescent="0.2">
      <c r="B183" s="73"/>
      <c r="C183" s="73" t="s">
        <v>225</v>
      </c>
      <c r="D183" s="73">
        <v>2</v>
      </c>
      <c r="E183" s="74" t="s">
        <v>39</v>
      </c>
      <c r="F183" s="31">
        <v>219</v>
      </c>
      <c r="G183" s="78">
        <f t="shared" si="40"/>
        <v>438</v>
      </c>
      <c r="H183" s="79">
        <f t="shared" si="42"/>
        <v>438</v>
      </c>
      <c r="I183" s="34">
        <v>1</v>
      </c>
      <c r="J183" s="35">
        <v>219</v>
      </c>
      <c r="K183" s="34">
        <v>1</v>
      </c>
      <c r="L183" s="35">
        <v>219</v>
      </c>
      <c r="M183" s="34">
        <v>0</v>
      </c>
      <c r="N183" s="35">
        <v>0</v>
      </c>
      <c r="O183" s="34">
        <v>0</v>
      </c>
      <c r="P183" s="35">
        <v>0</v>
      </c>
      <c r="Q183" s="34">
        <v>0</v>
      </c>
      <c r="R183" s="35">
        <v>0</v>
      </c>
      <c r="S183" s="34">
        <v>0</v>
      </c>
      <c r="T183" s="35">
        <v>0</v>
      </c>
      <c r="U183" s="34">
        <v>0</v>
      </c>
      <c r="V183" s="35">
        <v>0</v>
      </c>
      <c r="W183" s="34">
        <v>0</v>
      </c>
      <c r="X183" s="35">
        <v>0</v>
      </c>
      <c r="Y183" s="34"/>
      <c r="Z183" s="35">
        <v>0</v>
      </c>
      <c r="AA183" s="34">
        <v>0</v>
      </c>
      <c r="AB183" s="35">
        <v>0</v>
      </c>
      <c r="AC183" s="34">
        <v>0</v>
      </c>
      <c r="AD183" s="35">
        <v>0</v>
      </c>
      <c r="AE183" s="34">
        <v>0</v>
      </c>
      <c r="AF183" s="35">
        <v>0</v>
      </c>
      <c r="AG183" s="19"/>
    </row>
    <row r="184" spans="2:33" ht="11.25" customHeight="1" x14ac:dyDescent="0.2">
      <c r="B184" s="73"/>
      <c r="C184" s="73" t="s">
        <v>226</v>
      </c>
      <c r="D184" s="73">
        <v>5</v>
      </c>
      <c r="E184" s="74" t="s">
        <v>39</v>
      </c>
      <c r="F184" s="31">
        <v>79.5</v>
      </c>
      <c r="G184" s="78">
        <f t="shared" si="40"/>
        <v>397.5</v>
      </c>
      <c r="H184" s="79">
        <f t="shared" si="42"/>
        <v>397.5</v>
      </c>
      <c r="I184" s="34">
        <v>1</v>
      </c>
      <c r="J184" s="35">
        <v>79.5</v>
      </c>
      <c r="K184" s="34">
        <v>1</v>
      </c>
      <c r="L184" s="35">
        <v>79.5</v>
      </c>
      <c r="M184" s="34">
        <v>1</v>
      </c>
      <c r="N184" s="35">
        <v>79.5</v>
      </c>
      <c r="O184" s="34">
        <v>1</v>
      </c>
      <c r="P184" s="35">
        <v>79.5</v>
      </c>
      <c r="Q184" s="34">
        <v>1</v>
      </c>
      <c r="R184" s="35">
        <v>79.5</v>
      </c>
      <c r="S184" s="34">
        <v>0</v>
      </c>
      <c r="T184" s="35">
        <v>0</v>
      </c>
      <c r="U184" s="34">
        <v>0</v>
      </c>
      <c r="V184" s="35">
        <v>0</v>
      </c>
      <c r="W184" s="34">
        <v>0</v>
      </c>
      <c r="X184" s="35">
        <v>0</v>
      </c>
      <c r="Y184" s="34">
        <v>0</v>
      </c>
      <c r="Z184" s="35">
        <v>0</v>
      </c>
      <c r="AA184" s="34">
        <v>0</v>
      </c>
      <c r="AB184" s="35">
        <v>0</v>
      </c>
      <c r="AC184" s="34">
        <v>0</v>
      </c>
      <c r="AD184" s="35">
        <v>0</v>
      </c>
      <c r="AE184" s="34">
        <v>0</v>
      </c>
      <c r="AF184" s="35">
        <v>0</v>
      </c>
      <c r="AG184" s="19"/>
    </row>
    <row r="185" spans="2:33" ht="15.75" customHeight="1" x14ac:dyDescent="0.2">
      <c r="B185" s="26">
        <v>247</v>
      </c>
      <c r="C185" s="21" t="s">
        <v>227</v>
      </c>
      <c r="D185" s="30"/>
      <c r="E185" s="20"/>
      <c r="F185" s="20"/>
      <c r="G185" s="27">
        <f>SUM(G186:G195)</f>
        <v>10180.700000000001</v>
      </c>
      <c r="H185" s="57">
        <f>SUM(H186:H195)</f>
        <v>10180.700000000001</v>
      </c>
      <c r="I185" s="58"/>
      <c r="J185" s="27">
        <f>SUM(J186:J195)</f>
        <v>2795.4</v>
      </c>
      <c r="K185" s="24"/>
      <c r="L185" s="27">
        <f>SUM(L186:L195)</f>
        <v>2795.4</v>
      </c>
      <c r="M185" s="24"/>
      <c r="N185" s="27">
        <f>SUM(N186:N195)</f>
        <v>2700.4</v>
      </c>
      <c r="O185" s="27"/>
      <c r="P185" s="27">
        <f>SUM(P186:P195)</f>
        <v>355.5</v>
      </c>
      <c r="Q185" s="24"/>
      <c r="R185" s="27">
        <f>SUM(R186:R195)</f>
        <v>256.5</v>
      </c>
      <c r="S185" s="24"/>
      <c r="T185" s="27">
        <f>SUM(T186:T195)</f>
        <v>192.5</v>
      </c>
      <c r="U185" s="24"/>
      <c r="V185" s="27">
        <f>SUM(V186:V195)</f>
        <v>192.5</v>
      </c>
      <c r="W185" s="24"/>
      <c r="X185" s="27">
        <f>SUM(X186:X195)</f>
        <v>192.5</v>
      </c>
      <c r="Y185" s="24"/>
      <c r="Z185" s="27">
        <f>SUM(Z186:Z195)</f>
        <v>192.5</v>
      </c>
      <c r="AA185" s="24"/>
      <c r="AB185" s="27">
        <f>SUM(AB186:AB195)</f>
        <v>192.5</v>
      </c>
      <c r="AC185" s="24"/>
      <c r="AD185" s="27">
        <f>SUM(AD186:AD195)</f>
        <v>157.5</v>
      </c>
      <c r="AE185" s="24"/>
      <c r="AF185" s="27">
        <f>SUM(AF186:AF195)</f>
        <v>157.5</v>
      </c>
      <c r="AG185" s="19"/>
    </row>
    <row r="186" spans="2:33" ht="15.75" customHeight="1" x14ac:dyDescent="0.2">
      <c r="B186" s="26"/>
      <c r="C186" s="29" t="s">
        <v>228</v>
      </c>
      <c r="D186" s="30">
        <v>3</v>
      </c>
      <c r="E186" s="31" t="s">
        <v>39</v>
      </c>
      <c r="F186" s="44">
        <v>1800</v>
      </c>
      <c r="G186" s="33">
        <f t="shared" ref="G186:G195" si="43">D186*F186</f>
        <v>5400</v>
      </c>
      <c r="H186" s="33">
        <f>SUM(J186+L186+N186)</f>
        <v>5400</v>
      </c>
      <c r="I186" s="34">
        <v>1</v>
      </c>
      <c r="J186" s="35">
        <v>1800</v>
      </c>
      <c r="K186" s="34">
        <v>1</v>
      </c>
      <c r="L186" s="35">
        <v>1800</v>
      </c>
      <c r="M186" s="34">
        <v>1</v>
      </c>
      <c r="N186" s="35">
        <v>1800</v>
      </c>
      <c r="O186" s="34">
        <v>0</v>
      </c>
      <c r="P186" s="35">
        <v>0</v>
      </c>
      <c r="Q186" s="34">
        <v>0</v>
      </c>
      <c r="R186" s="35">
        <v>0</v>
      </c>
      <c r="S186" s="34">
        <v>0</v>
      </c>
      <c r="T186" s="35">
        <v>0</v>
      </c>
      <c r="U186" s="34">
        <v>0</v>
      </c>
      <c r="V186" s="35">
        <v>0</v>
      </c>
      <c r="W186" s="34">
        <v>0</v>
      </c>
      <c r="X186" s="35">
        <v>0</v>
      </c>
      <c r="Y186" s="34">
        <v>0</v>
      </c>
      <c r="Z186" s="35">
        <v>0</v>
      </c>
      <c r="AA186" s="34">
        <v>0</v>
      </c>
      <c r="AB186" s="35">
        <v>0</v>
      </c>
      <c r="AC186" s="34">
        <v>0</v>
      </c>
      <c r="AD186" s="35">
        <v>0</v>
      </c>
      <c r="AE186" s="34">
        <v>0</v>
      </c>
      <c r="AF186" s="35">
        <v>0</v>
      </c>
      <c r="AG186" s="19"/>
    </row>
    <row r="187" spans="2:33" ht="15.75" customHeight="1" x14ac:dyDescent="0.2">
      <c r="B187" s="26"/>
      <c r="C187" s="29" t="s">
        <v>229</v>
      </c>
      <c r="D187" s="30">
        <v>3</v>
      </c>
      <c r="E187" s="31" t="s">
        <v>39</v>
      </c>
      <c r="F187" s="44">
        <v>449</v>
      </c>
      <c r="G187" s="33">
        <f t="shared" si="43"/>
        <v>1347</v>
      </c>
      <c r="H187" s="33">
        <f>SUM(J187+L187+N187)</f>
        <v>1347</v>
      </c>
      <c r="I187" s="34">
        <v>1</v>
      </c>
      <c r="J187" s="35">
        <v>449</v>
      </c>
      <c r="K187" s="34">
        <v>1</v>
      </c>
      <c r="L187" s="35">
        <v>449</v>
      </c>
      <c r="M187" s="34">
        <v>1</v>
      </c>
      <c r="N187" s="35">
        <v>449</v>
      </c>
      <c r="O187" s="34">
        <v>0</v>
      </c>
      <c r="P187" s="35">
        <v>0</v>
      </c>
      <c r="Q187" s="34">
        <v>0</v>
      </c>
      <c r="R187" s="35">
        <v>0</v>
      </c>
      <c r="S187" s="34">
        <v>0</v>
      </c>
      <c r="T187" s="35">
        <v>0</v>
      </c>
      <c r="U187" s="34">
        <v>0</v>
      </c>
      <c r="V187" s="34">
        <v>0</v>
      </c>
      <c r="W187" s="34">
        <v>0</v>
      </c>
      <c r="X187" s="34">
        <v>0</v>
      </c>
      <c r="Y187" s="34">
        <v>0</v>
      </c>
      <c r="Z187" s="34">
        <v>0</v>
      </c>
      <c r="AA187" s="34">
        <v>0</v>
      </c>
      <c r="AB187" s="34">
        <v>0</v>
      </c>
      <c r="AC187" s="34">
        <v>0</v>
      </c>
      <c r="AD187" s="34">
        <v>0</v>
      </c>
      <c r="AE187" s="34">
        <v>0</v>
      </c>
      <c r="AF187" s="34">
        <v>0</v>
      </c>
      <c r="AG187" s="19"/>
    </row>
    <row r="188" spans="2:33" ht="15.75" customHeight="1" x14ac:dyDescent="0.2">
      <c r="B188" s="26"/>
      <c r="C188" s="29" t="s">
        <v>230</v>
      </c>
      <c r="D188" s="30">
        <v>5</v>
      </c>
      <c r="E188" s="31" t="s">
        <v>39</v>
      </c>
      <c r="F188" s="44">
        <v>64</v>
      </c>
      <c r="G188" s="33">
        <f t="shared" si="43"/>
        <v>320</v>
      </c>
      <c r="H188" s="33">
        <f>SUM(J188+L188+N188+P188+R188)</f>
        <v>320</v>
      </c>
      <c r="I188" s="34">
        <v>1</v>
      </c>
      <c r="J188" s="35">
        <v>64</v>
      </c>
      <c r="K188" s="34">
        <v>1</v>
      </c>
      <c r="L188" s="35">
        <v>64</v>
      </c>
      <c r="M188" s="34">
        <v>1</v>
      </c>
      <c r="N188" s="35">
        <v>64</v>
      </c>
      <c r="O188" s="34">
        <v>1</v>
      </c>
      <c r="P188" s="35">
        <v>64</v>
      </c>
      <c r="Q188" s="34">
        <v>1</v>
      </c>
      <c r="R188" s="35">
        <v>64</v>
      </c>
      <c r="S188" s="34">
        <v>0</v>
      </c>
      <c r="T188" s="35">
        <v>0</v>
      </c>
      <c r="U188" s="34">
        <v>0</v>
      </c>
      <c r="V188" s="35">
        <v>0</v>
      </c>
      <c r="W188" s="34">
        <v>0</v>
      </c>
      <c r="X188" s="35">
        <v>0</v>
      </c>
      <c r="Y188" s="34">
        <v>0</v>
      </c>
      <c r="Z188" s="35">
        <v>0</v>
      </c>
      <c r="AA188" s="34">
        <v>0</v>
      </c>
      <c r="AB188" s="35">
        <v>0</v>
      </c>
      <c r="AC188" s="34">
        <v>0</v>
      </c>
      <c r="AD188" s="35">
        <v>0</v>
      </c>
      <c r="AE188" s="34">
        <v>0</v>
      </c>
      <c r="AF188" s="35">
        <v>0</v>
      </c>
      <c r="AG188" s="19"/>
    </row>
    <row r="189" spans="2:33" ht="15.75" customHeight="1" x14ac:dyDescent="0.2">
      <c r="B189" s="26"/>
      <c r="C189" s="29" t="s">
        <v>231</v>
      </c>
      <c r="D189" s="30">
        <v>15</v>
      </c>
      <c r="E189" s="31" t="s">
        <v>39</v>
      </c>
      <c r="F189" s="44">
        <v>43</v>
      </c>
      <c r="G189" s="33">
        <f t="shared" si="43"/>
        <v>645</v>
      </c>
      <c r="H189" s="33">
        <f>SUM(J189+L189+N189+P189+R189+T189+V189+X189+Z189+AB189+AD189+AF189)</f>
        <v>645</v>
      </c>
      <c r="I189" s="34">
        <v>2</v>
      </c>
      <c r="J189" s="35">
        <v>53.75</v>
      </c>
      <c r="K189" s="34">
        <v>2</v>
      </c>
      <c r="L189" s="35">
        <v>53.75</v>
      </c>
      <c r="M189" s="34">
        <v>2</v>
      </c>
      <c r="N189" s="35">
        <v>53.75</v>
      </c>
      <c r="O189" s="34">
        <v>1</v>
      </c>
      <c r="P189" s="35">
        <v>53.75</v>
      </c>
      <c r="Q189" s="34">
        <v>1</v>
      </c>
      <c r="R189" s="35">
        <v>53.75</v>
      </c>
      <c r="S189" s="34">
        <v>1</v>
      </c>
      <c r="T189" s="35">
        <v>53.75</v>
      </c>
      <c r="U189" s="34">
        <v>1</v>
      </c>
      <c r="V189" s="35">
        <v>53.75</v>
      </c>
      <c r="W189" s="34">
        <v>1</v>
      </c>
      <c r="X189" s="35">
        <v>53.75</v>
      </c>
      <c r="Y189" s="34">
        <v>1</v>
      </c>
      <c r="Z189" s="35">
        <v>53.75</v>
      </c>
      <c r="AA189" s="34">
        <v>1</v>
      </c>
      <c r="AB189" s="35">
        <v>53.75</v>
      </c>
      <c r="AC189" s="34">
        <v>1</v>
      </c>
      <c r="AD189" s="35">
        <v>53.75</v>
      </c>
      <c r="AE189" s="34">
        <v>1</v>
      </c>
      <c r="AF189" s="35">
        <v>53.75</v>
      </c>
      <c r="AG189" s="19"/>
    </row>
    <row r="190" spans="2:33" ht="15.75" customHeight="1" x14ac:dyDescent="0.2">
      <c r="B190" s="26"/>
      <c r="C190" s="29" t="s">
        <v>232</v>
      </c>
      <c r="D190" s="30">
        <v>15</v>
      </c>
      <c r="E190" s="31" t="s">
        <v>70</v>
      </c>
      <c r="F190" s="44">
        <v>58</v>
      </c>
      <c r="G190" s="33">
        <f t="shared" si="43"/>
        <v>870</v>
      </c>
      <c r="H190" s="33">
        <f>SUM(J190+L190+N190+P190+R190+T190+V190+X190+Z190+AB190+AD190+AF190)</f>
        <v>870</v>
      </c>
      <c r="I190" s="34">
        <v>2</v>
      </c>
      <c r="J190" s="35">
        <v>72.5</v>
      </c>
      <c r="K190" s="34">
        <v>2</v>
      </c>
      <c r="L190" s="35">
        <v>72.5</v>
      </c>
      <c r="M190" s="34">
        <v>2</v>
      </c>
      <c r="N190" s="35">
        <v>72.5</v>
      </c>
      <c r="O190" s="34">
        <v>1</v>
      </c>
      <c r="P190" s="35">
        <v>72.5</v>
      </c>
      <c r="Q190" s="34">
        <v>1</v>
      </c>
      <c r="R190" s="35">
        <v>72.5</v>
      </c>
      <c r="S190" s="34">
        <v>1</v>
      </c>
      <c r="T190" s="35">
        <v>72.5</v>
      </c>
      <c r="U190" s="34">
        <v>1</v>
      </c>
      <c r="V190" s="35">
        <v>72.5</v>
      </c>
      <c r="W190" s="34">
        <v>1</v>
      </c>
      <c r="X190" s="35">
        <v>72.5</v>
      </c>
      <c r="Y190" s="34">
        <v>1</v>
      </c>
      <c r="Z190" s="35">
        <v>72.5</v>
      </c>
      <c r="AA190" s="34">
        <v>1</v>
      </c>
      <c r="AB190" s="35">
        <v>72.5</v>
      </c>
      <c r="AC190" s="34">
        <v>1</v>
      </c>
      <c r="AD190" s="35">
        <v>72.5</v>
      </c>
      <c r="AE190" s="34">
        <v>1</v>
      </c>
      <c r="AF190" s="35">
        <v>72.5</v>
      </c>
      <c r="AG190" s="19"/>
    </row>
    <row r="191" spans="2:33" ht="15.75" customHeight="1" x14ac:dyDescent="0.2">
      <c r="B191" s="26"/>
      <c r="C191" s="29" t="s">
        <v>233</v>
      </c>
      <c r="D191" s="30">
        <v>2</v>
      </c>
      <c r="E191" s="31" t="s">
        <v>70</v>
      </c>
      <c r="F191" s="44">
        <v>95</v>
      </c>
      <c r="G191" s="33">
        <f t="shared" si="43"/>
        <v>190</v>
      </c>
      <c r="H191" s="33">
        <f>SUM(J191+L191)</f>
        <v>190</v>
      </c>
      <c r="I191" s="34">
        <v>1</v>
      </c>
      <c r="J191" s="35">
        <v>95</v>
      </c>
      <c r="K191" s="34">
        <v>1</v>
      </c>
      <c r="L191" s="35">
        <v>95</v>
      </c>
      <c r="M191" s="34">
        <v>0</v>
      </c>
      <c r="N191" s="35">
        <v>0</v>
      </c>
      <c r="O191" s="34">
        <v>0</v>
      </c>
      <c r="P191" s="35">
        <v>0</v>
      </c>
      <c r="Q191" s="34">
        <v>0</v>
      </c>
      <c r="R191" s="35">
        <v>0</v>
      </c>
      <c r="S191" s="34">
        <v>0</v>
      </c>
      <c r="T191" s="35">
        <v>0</v>
      </c>
      <c r="U191" s="34">
        <v>0</v>
      </c>
      <c r="V191" s="35">
        <v>0</v>
      </c>
      <c r="W191" s="34">
        <v>0</v>
      </c>
      <c r="X191" s="35">
        <v>0</v>
      </c>
      <c r="Y191" s="34">
        <v>0</v>
      </c>
      <c r="Z191" s="35">
        <v>0</v>
      </c>
      <c r="AA191" s="34">
        <v>0</v>
      </c>
      <c r="AB191" s="35">
        <v>0</v>
      </c>
      <c r="AC191" s="34">
        <v>0</v>
      </c>
      <c r="AD191" s="35">
        <v>0</v>
      </c>
      <c r="AE191" s="34">
        <v>0</v>
      </c>
      <c r="AF191" s="35">
        <v>0</v>
      </c>
      <c r="AG191" s="19"/>
    </row>
    <row r="192" spans="2:33" ht="15.75" customHeight="1" x14ac:dyDescent="0.2">
      <c r="B192" s="26"/>
      <c r="C192" s="29" t="s">
        <v>234</v>
      </c>
      <c r="D192" s="30">
        <v>15</v>
      </c>
      <c r="E192" s="31" t="s">
        <v>70</v>
      </c>
      <c r="F192" s="44">
        <v>25</v>
      </c>
      <c r="G192" s="33">
        <f t="shared" si="43"/>
        <v>375</v>
      </c>
      <c r="H192" s="33">
        <f>SUM(J192+L192+N192+P192+R192+T192+V192+X192+Z192+AB192+AD192+AF192)</f>
        <v>375</v>
      </c>
      <c r="I192" s="34">
        <v>2</v>
      </c>
      <c r="J192" s="35">
        <v>31.25</v>
      </c>
      <c r="K192" s="34">
        <v>2</v>
      </c>
      <c r="L192" s="35">
        <v>31.25</v>
      </c>
      <c r="M192" s="34">
        <v>2</v>
      </c>
      <c r="N192" s="35">
        <v>31.25</v>
      </c>
      <c r="O192" s="34">
        <v>1</v>
      </c>
      <c r="P192" s="35">
        <v>31.25</v>
      </c>
      <c r="Q192" s="34">
        <v>1</v>
      </c>
      <c r="R192" s="35">
        <v>31.25</v>
      </c>
      <c r="S192" s="34">
        <v>1</v>
      </c>
      <c r="T192" s="35">
        <v>31.25</v>
      </c>
      <c r="U192" s="34">
        <v>1</v>
      </c>
      <c r="V192" s="35">
        <v>31.25</v>
      </c>
      <c r="W192" s="34">
        <v>1</v>
      </c>
      <c r="X192" s="35">
        <v>31.25</v>
      </c>
      <c r="Y192" s="34">
        <v>1</v>
      </c>
      <c r="Z192" s="35">
        <v>31.25</v>
      </c>
      <c r="AA192" s="34">
        <v>1</v>
      </c>
      <c r="AB192" s="35">
        <v>31.25</v>
      </c>
      <c r="AC192" s="34">
        <v>1</v>
      </c>
      <c r="AD192" s="35">
        <v>31.25</v>
      </c>
      <c r="AE192" s="34">
        <v>1</v>
      </c>
      <c r="AF192" s="35">
        <v>31.25</v>
      </c>
      <c r="AG192" s="19"/>
    </row>
    <row r="193" spans="2:33" ht="15.75" customHeight="1" x14ac:dyDescent="0.2">
      <c r="B193" s="26"/>
      <c r="C193" s="29" t="s">
        <v>235</v>
      </c>
      <c r="D193" s="30">
        <v>4</v>
      </c>
      <c r="E193" s="31" t="s">
        <v>39</v>
      </c>
      <c r="F193" s="44">
        <v>99</v>
      </c>
      <c r="G193" s="33">
        <f t="shared" si="43"/>
        <v>396</v>
      </c>
      <c r="H193" s="33">
        <f>SUM(J193+L193+N193+P193)</f>
        <v>396</v>
      </c>
      <c r="I193" s="34">
        <v>1</v>
      </c>
      <c r="J193" s="35">
        <v>99</v>
      </c>
      <c r="K193" s="34">
        <v>1</v>
      </c>
      <c r="L193" s="35">
        <v>99</v>
      </c>
      <c r="M193" s="34">
        <v>1</v>
      </c>
      <c r="N193" s="35">
        <v>99</v>
      </c>
      <c r="O193" s="34">
        <v>1</v>
      </c>
      <c r="P193" s="35">
        <v>99</v>
      </c>
      <c r="Q193" s="34">
        <v>0</v>
      </c>
      <c r="R193" s="35">
        <v>0</v>
      </c>
      <c r="S193" s="34">
        <v>0</v>
      </c>
      <c r="T193" s="35">
        <v>0</v>
      </c>
      <c r="U193" s="34">
        <v>0</v>
      </c>
      <c r="V193" s="35">
        <v>0</v>
      </c>
      <c r="W193" s="34">
        <v>0</v>
      </c>
      <c r="X193" s="35">
        <v>0</v>
      </c>
      <c r="Y193" s="34">
        <v>0</v>
      </c>
      <c r="Z193" s="35">
        <v>0</v>
      </c>
      <c r="AA193" s="34">
        <v>0</v>
      </c>
      <c r="AB193" s="35">
        <v>0</v>
      </c>
      <c r="AC193" s="34">
        <v>0</v>
      </c>
      <c r="AD193" s="35">
        <v>0</v>
      </c>
      <c r="AE193" s="34">
        <v>0</v>
      </c>
      <c r="AF193" s="35">
        <v>0</v>
      </c>
      <c r="AG193" s="19"/>
    </row>
    <row r="194" spans="2:33" ht="15.75" customHeight="1" x14ac:dyDescent="0.2">
      <c r="B194" s="26"/>
      <c r="C194" s="29" t="s">
        <v>236</v>
      </c>
      <c r="D194" s="30">
        <v>10</v>
      </c>
      <c r="E194" s="31" t="s">
        <v>39</v>
      </c>
      <c r="F194" s="44">
        <v>35</v>
      </c>
      <c r="G194" s="33">
        <f t="shared" si="43"/>
        <v>350</v>
      </c>
      <c r="H194" s="33">
        <f>SUM(J194+L194+N194+P194+R194+T194+V194+X194+Z194+AB194)</f>
        <v>350</v>
      </c>
      <c r="I194" s="34">
        <v>1</v>
      </c>
      <c r="J194" s="35">
        <v>35</v>
      </c>
      <c r="K194" s="34">
        <v>1</v>
      </c>
      <c r="L194" s="35">
        <v>35</v>
      </c>
      <c r="M194" s="34">
        <v>1</v>
      </c>
      <c r="N194" s="35">
        <v>35</v>
      </c>
      <c r="O194" s="34">
        <v>1</v>
      </c>
      <c r="P194" s="35">
        <v>35</v>
      </c>
      <c r="Q194" s="34">
        <v>1</v>
      </c>
      <c r="R194" s="35">
        <v>35</v>
      </c>
      <c r="S194" s="34">
        <v>1</v>
      </c>
      <c r="T194" s="35">
        <v>35</v>
      </c>
      <c r="U194" s="34">
        <v>1</v>
      </c>
      <c r="V194" s="35">
        <v>35</v>
      </c>
      <c r="W194" s="34">
        <v>1</v>
      </c>
      <c r="X194" s="35">
        <v>35</v>
      </c>
      <c r="Y194" s="34">
        <v>1</v>
      </c>
      <c r="Z194" s="35">
        <v>35</v>
      </c>
      <c r="AA194" s="34">
        <v>1</v>
      </c>
      <c r="AB194" s="35">
        <v>35</v>
      </c>
      <c r="AC194" s="34">
        <v>0</v>
      </c>
      <c r="AD194" s="35">
        <v>0</v>
      </c>
      <c r="AE194" s="34">
        <v>0</v>
      </c>
      <c r="AF194" s="35">
        <v>0</v>
      </c>
      <c r="AG194" s="19"/>
    </row>
    <row r="195" spans="2:33" ht="14.25" customHeight="1" x14ac:dyDescent="0.2">
      <c r="B195" s="26"/>
      <c r="C195" s="29" t="s">
        <v>237</v>
      </c>
      <c r="D195" s="30">
        <v>3</v>
      </c>
      <c r="E195" s="31" t="s">
        <v>39</v>
      </c>
      <c r="F195" s="44">
        <v>95.9</v>
      </c>
      <c r="G195" s="33">
        <f t="shared" si="43"/>
        <v>287.70000000000005</v>
      </c>
      <c r="H195" s="33">
        <f>SUM(J195+L195+N195)</f>
        <v>287.70000000000005</v>
      </c>
      <c r="I195" s="34">
        <v>1</v>
      </c>
      <c r="J195" s="35">
        <v>95.9</v>
      </c>
      <c r="K195" s="34">
        <v>1</v>
      </c>
      <c r="L195" s="35">
        <v>95.9</v>
      </c>
      <c r="M195" s="34">
        <v>1</v>
      </c>
      <c r="N195" s="35">
        <v>95.9</v>
      </c>
      <c r="O195" s="34">
        <v>0</v>
      </c>
      <c r="P195" s="35">
        <v>0</v>
      </c>
      <c r="Q195" s="34">
        <v>0</v>
      </c>
      <c r="R195" s="35">
        <v>0</v>
      </c>
      <c r="S195" s="34">
        <v>0</v>
      </c>
      <c r="T195" s="35">
        <v>0</v>
      </c>
      <c r="U195" s="34">
        <v>0</v>
      </c>
      <c r="V195" s="35">
        <v>0</v>
      </c>
      <c r="W195" s="34">
        <v>0</v>
      </c>
      <c r="X195" s="35">
        <v>0</v>
      </c>
      <c r="Y195" s="34">
        <v>0</v>
      </c>
      <c r="Z195" s="35">
        <v>0</v>
      </c>
      <c r="AA195" s="34">
        <v>0</v>
      </c>
      <c r="AB195" s="35">
        <v>0</v>
      </c>
      <c r="AC195" s="34">
        <v>0</v>
      </c>
      <c r="AD195" s="35">
        <v>0</v>
      </c>
      <c r="AE195" s="34">
        <v>0</v>
      </c>
      <c r="AF195" s="35">
        <v>0</v>
      </c>
      <c r="AG195" s="19"/>
    </row>
    <row r="196" spans="2:33" ht="15" customHeight="1" x14ac:dyDescent="0.2">
      <c r="B196" s="26">
        <v>248</v>
      </c>
      <c r="C196" s="21" t="s">
        <v>238</v>
      </c>
      <c r="D196" s="30"/>
      <c r="E196" s="20"/>
      <c r="F196" s="20"/>
      <c r="G196" s="27">
        <f>SUM(G197:G204)</f>
        <v>28239</v>
      </c>
      <c r="H196" s="57">
        <f>SUM(H197:H204)</f>
        <v>28239</v>
      </c>
      <c r="I196" s="58" t="s">
        <v>134</v>
      </c>
      <c r="J196" s="27">
        <f>SUM(J197:J204)</f>
        <v>5483</v>
      </c>
      <c r="K196" s="24"/>
      <c r="L196" s="27">
        <f>SUM(L197:L204)</f>
        <v>5483</v>
      </c>
      <c r="M196" s="24"/>
      <c r="N196" s="27">
        <f>SUM(N197:N204)</f>
        <v>4281</v>
      </c>
      <c r="O196" s="24"/>
      <c r="P196" s="27">
        <f>SUM(P197:P204)</f>
        <v>3026</v>
      </c>
      <c r="Q196" s="24"/>
      <c r="R196" s="27">
        <f>SUM(R197:R204)</f>
        <v>2266</v>
      </c>
      <c r="S196" s="24"/>
      <c r="T196" s="27">
        <f>SUM(T197:T204)</f>
        <v>2266</v>
      </c>
      <c r="U196" s="24"/>
      <c r="V196" s="27">
        <f>SUM(V197:V204)</f>
        <v>2239</v>
      </c>
      <c r="W196" s="24"/>
      <c r="X196" s="27">
        <f>SUM(X197:X204)</f>
        <v>2239</v>
      </c>
      <c r="Y196" s="24"/>
      <c r="Z196" s="27">
        <f>SUM(Z197:Z204)</f>
        <v>239</v>
      </c>
      <c r="AA196" s="24"/>
      <c r="AB196" s="27">
        <f>SUM(AB197:AB204)</f>
        <v>239</v>
      </c>
      <c r="AC196" s="24"/>
      <c r="AD196" s="27">
        <f>SUM(AD197:AD204)</f>
        <v>239</v>
      </c>
      <c r="AE196" s="24"/>
      <c r="AF196" s="27">
        <f>SUM(AF197:AF204)</f>
        <v>239</v>
      </c>
      <c r="AG196" s="19"/>
    </row>
    <row r="197" spans="2:33" ht="12" customHeight="1" x14ac:dyDescent="0.2">
      <c r="B197" s="26"/>
      <c r="C197" s="29" t="s">
        <v>239</v>
      </c>
      <c r="D197" s="46">
        <v>4</v>
      </c>
      <c r="E197" s="31" t="s">
        <v>39</v>
      </c>
      <c r="F197" s="44">
        <v>405</v>
      </c>
      <c r="G197" s="33">
        <f t="shared" ref="G197:G204" si="44">D197*F197</f>
        <v>1620</v>
      </c>
      <c r="H197" s="33">
        <f>SUM(J197+L197+N197+P197)</f>
        <v>1620</v>
      </c>
      <c r="I197" s="34">
        <v>1</v>
      </c>
      <c r="J197" s="35">
        <v>405</v>
      </c>
      <c r="K197" s="54">
        <v>1</v>
      </c>
      <c r="L197" s="53">
        <v>405</v>
      </c>
      <c r="M197" s="34">
        <v>1</v>
      </c>
      <c r="N197" s="35">
        <v>405</v>
      </c>
      <c r="O197" s="54">
        <v>1</v>
      </c>
      <c r="P197" s="53">
        <v>405</v>
      </c>
      <c r="Q197" s="34">
        <v>0</v>
      </c>
      <c r="R197" s="35">
        <v>0</v>
      </c>
      <c r="S197" s="34">
        <v>0</v>
      </c>
      <c r="T197" s="35">
        <v>0</v>
      </c>
      <c r="U197" s="34">
        <v>0</v>
      </c>
      <c r="V197" s="35">
        <v>0</v>
      </c>
      <c r="W197" s="54">
        <v>0</v>
      </c>
      <c r="X197" s="53">
        <v>0</v>
      </c>
      <c r="Y197" s="34">
        <v>0</v>
      </c>
      <c r="Z197" s="35">
        <v>0</v>
      </c>
      <c r="AA197" s="34">
        <v>0</v>
      </c>
      <c r="AB197" s="35">
        <v>0</v>
      </c>
      <c r="AC197" s="34">
        <v>0</v>
      </c>
      <c r="AD197" s="35">
        <v>0</v>
      </c>
      <c r="AE197" s="34">
        <v>0</v>
      </c>
      <c r="AF197" s="35">
        <v>0</v>
      </c>
      <c r="AG197" s="19"/>
    </row>
    <row r="198" spans="2:33" ht="24.75" customHeight="1" x14ac:dyDescent="0.2">
      <c r="B198" s="26"/>
      <c r="C198" s="29" t="s">
        <v>240</v>
      </c>
      <c r="D198" s="46">
        <v>3</v>
      </c>
      <c r="E198" s="31" t="s">
        <v>39</v>
      </c>
      <c r="F198" s="44">
        <v>1255</v>
      </c>
      <c r="G198" s="33">
        <f t="shared" si="44"/>
        <v>3765</v>
      </c>
      <c r="H198" s="33">
        <f>SUM(J198+L198+N198)</f>
        <v>3765</v>
      </c>
      <c r="I198" s="34">
        <v>1</v>
      </c>
      <c r="J198" s="35">
        <v>1255</v>
      </c>
      <c r="K198" s="54">
        <v>1</v>
      </c>
      <c r="L198" s="53">
        <v>1255</v>
      </c>
      <c r="M198" s="34">
        <v>1</v>
      </c>
      <c r="N198" s="35">
        <v>1255</v>
      </c>
      <c r="O198" s="54">
        <v>0</v>
      </c>
      <c r="P198" s="53">
        <v>0</v>
      </c>
      <c r="Q198" s="34">
        <v>0</v>
      </c>
      <c r="R198" s="35">
        <v>0</v>
      </c>
      <c r="S198" s="34">
        <v>0</v>
      </c>
      <c r="T198" s="35">
        <v>0</v>
      </c>
      <c r="U198" s="34">
        <v>0</v>
      </c>
      <c r="V198" s="35">
        <v>0</v>
      </c>
      <c r="W198" s="54">
        <v>0</v>
      </c>
      <c r="X198" s="53">
        <v>0</v>
      </c>
      <c r="Y198" s="34">
        <v>0</v>
      </c>
      <c r="Z198" s="35">
        <v>0</v>
      </c>
      <c r="AA198" s="34">
        <v>0</v>
      </c>
      <c r="AB198" s="35">
        <v>0</v>
      </c>
      <c r="AC198" s="34">
        <v>0</v>
      </c>
      <c r="AD198" s="35">
        <v>0</v>
      </c>
      <c r="AE198" s="34">
        <v>0</v>
      </c>
      <c r="AF198" s="35">
        <v>0</v>
      </c>
      <c r="AG198" s="19"/>
    </row>
    <row r="199" spans="2:33" ht="12" customHeight="1" x14ac:dyDescent="0.2">
      <c r="B199" s="26"/>
      <c r="C199" s="29" t="s">
        <v>241</v>
      </c>
      <c r="D199" s="46">
        <v>2</v>
      </c>
      <c r="E199" s="31" t="s">
        <v>39</v>
      </c>
      <c r="F199" s="44">
        <v>605</v>
      </c>
      <c r="G199" s="33">
        <f t="shared" si="44"/>
        <v>1210</v>
      </c>
      <c r="H199" s="33">
        <f>SUM(J199+L199)</f>
        <v>1210</v>
      </c>
      <c r="I199" s="34">
        <v>1</v>
      </c>
      <c r="J199" s="35">
        <v>605</v>
      </c>
      <c r="K199" s="54">
        <v>1</v>
      </c>
      <c r="L199" s="53">
        <v>605</v>
      </c>
      <c r="M199" s="34">
        <v>0</v>
      </c>
      <c r="N199" s="35">
        <v>0</v>
      </c>
      <c r="O199" s="34">
        <v>0</v>
      </c>
      <c r="P199" s="35">
        <v>0</v>
      </c>
      <c r="Q199" s="34">
        <v>0</v>
      </c>
      <c r="R199" s="35">
        <v>0</v>
      </c>
      <c r="S199" s="34">
        <v>0</v>
      </c>
      <c r="T199" s="35">
        <v>0</v>
      </c>
      <c r="U199" s="34">
        <v>0</v>
      </c>
      <c r="V199" s="35">
        <v>0</v>
      </c>
      <c r="W199" s="34"/>
      <c r="X199" s="35">
        <v>0</v>
      </c>
      <c r="Y199" s="34">
        <v>0</v>
      </c>
      <c r="Z199" s="35">
        <v>0</v>
      </c>
      <c r="AA199" s="34">
        <v>0</v>
      </c>
      <c r="AB199" s="35">
        <v>0</v>
      </c>
      <c r="AC199" s="34">
        <v>0</v>
      </c>
      <c r="AD199" s="35">
        <v>0</v>
      </c>
      <c r="AE199" s="34">
        <v>0</v>
      </c>
      <c r="AF199" s="35">
        <v>0</v>
      </c>
      <c r="AG199" s="19"/>
    </row>
    <row r="200" spans="2:33" ht="11.25" customHeight="1" x14ac:dyDescent="0.2">
      <c r="B200" s="26"/>
      <c r="C200" s="29" t="s">
        <v>242</v>
      </c>
      <c r="D200" s="46">
        <v>2</v>
      </c>
      <c r="E200" s="31" t="s">
        <v>39</v>
      </c>
      <c r="F200" s="44">
        <v>597</v>
      </c>
      <c r="G200" s="33">
        <f t="shared" si="44"/>
        <v>1194</v>
      </c>
      <c r="H200" s="33">
        <f>SUM(J200+L200)</f>
        <v>1194</v>
      </c>
      <c r="I200" s="34">
        <v>1</v>
      </c>
      <c r="J200" s="35">
        <v>597</v>
      </c>
      <c r="K200" s="54">
        <v>1</v>
      </c>
      <c r="L200" s="53">
        <v>597</v>
      </c>
      <c r="M200" s="34">
        <v>0</v>
      </c>
      <c r="N200" s="35">
        <v>0</v>
      </c>
      <c r="O200" s="54">
        <v>0</v>
      </c>
      <c r="P200" s="53">
        <v>0</v>
      </c>
      <c r="Q200" s="34">
        <v>0</v>
      </c>
      <c r="R200" s="35">
        <v>0</v>
      </c>
      <c r="S200" s="34">
        <v>0</v>
      </c>
      <c r="T200" s="35">
        <v>0</v>
      </c>
      <c r="U200" s="34">
        <v>0</v>
      </c>
      <c r="V200" s="35">
        <v>0</v>
      </c>
      <c r="W200" s="54">
        <v>0</v>
      </c>
      <c r="X200" s="53">
        <v>0</v>
      </c>
      <c r="Y200" s="34">
        <v>0</v>
      </c>
      <c r="Z200" s="35">
        <v>0</v>
      </c>
      <c r="AA200" s="34">
        <v>0</v>
      </c>
      <c r="AB200" s="35">
        <v>0</v>
      </c>
      <c r="AC200" s="34">
        <v>0</v>
      </c>
      <c r="AD200" s="35">
        <v>0</v>
      </c>
      <c r="AE200" s="34">
        <v>0</v>
      </c>
      <c r="AF200" s="35">
        <v>0</v>
      </c>
      <c r="AG200" s="19"/>
    </row>
    <row r="201" spans="2:33" ht="24" customHeight="1" x14ac:dyDescent="0.2">
      <c r="B201" s="26"/>
      <c r="C201" s="29" t="s">
        <v>243</v>
      </c>
      <c r="D201" s="46">
        <v>12</v>
      </c>
      <c r="E201" s="31" t="s">
        <v>39</v>
      </c>
      <c r="F201" s="44">
        <v>239</v>
      </c>
      <c r="G201" s="33">
        <f t="shared" si="44"/>
        <v>2868</v>
      </c>
      <c r="H201" s="33">
        <f>SUM(J201+L201+N201+P201+R201+T201+V201+X201+Z201+AB201+AD201+AF201)</f>
        <v>2868</v>
      </c>
      <c r="I201" s="34">
        <v>1</v>
      </c>
      <c r="J201" s="35">
        <v>239</v>
      </c>
      <c r="K201" s="34">
        <v>1</v>
      </c>
      <c r="L201" s="35">
        <v>239</v>
      </c>
      <c r="M201" s="34">
        <v>1</v>
      </c>
      <c r="N201" s="35">
        <v>239</v>
      </c>
      <c r="O201" s="34">
        <v>1</v>
      </c>
      <c r="P201" s="35">
        <v>239</v>
      </c>
      <c r="Q201" s="34">
        <v>1</v>
      </c>
      <c r="R201" s="35">
        <v>239</v>
      </c>
      <c r="S201" s="34">
        <v>1</v>
      </c>
      <c r="T201" s="35">
        <v>239</v>
      </c>
      <c r="U201" s="34">
        <v>1</v>
      </c>
      <c r="V201" s="35">
        <v>239</v>
      </c>
      <c r="W201" s="34">
        <v>1</v>
      </c>
      <c r="X201" s="35">
        <v>239</v>
      </c>
      <c r="Y201" s="34">
        <v>1</v>
      </c>
      <c r="Z201" s="35">
        <v>239</v>
      </c>
      <c r="AA201" s="34">
        <v>1</v>
      </c>
      <c r="AB201" s="35">
        <v>239</v>
      </c>
      <c r="AC201" s="34">
        <v>1</v>
      </c>
      <c r="AD201" s="35">
        <v>239</v>
      </c>
      <c r="AE201" s="34">
        <v>1</v>
      </c>
      <c r="AF201" s="35">
        <v>239</v>
      </c>
      <c r="AG201" s="19"/>
    </row>
    <row r="202" spans="2:33" ht="24" customHeight="1" x14ac:dyDescent="0.2">
      <c r="B202" s="26"/>
      <c r="C202" s="29" t="s">
        <v>244</v>
      </c>
      <c r="D202" s="46">
        <v>4</v>
      </c>
      <c r="E202" s="31" t="s">
        <v>39</v>
      </c>
      <c r="F202" s="44">
        <v>355</v>
      </c>
      <c r="G202" s="33">
        <f t="shared" si="44"/>
        <v>1420</v>
      </c>
      <c r="H202" s="33">
        <f>SUM(J202+L202+N202+P202)</f>
        <v>1420</v>
      </c>
      <c r="I202" s="34">
        <v>1</v>
      </c>
      <c r="J202" s="35">
        <v>355</v>
      </c>
      <c r="K202" s="34">
        <v>1</v>
      </c>
      <c r="L202" s="35">
        <v>355</v>
      </c>
      <c r="M202" s="34">
        <v>1</v>
      </c>
      <c r="N202" s="35">
        <v>355</v>
      </c>
      <c r="O202" s="34">
        <v>1</v>
      </c>
      <c r="P202" s="35">
        <v>355</v>
      </c>
      <c r="Q202" s="34">
        <v>0</v>
      </c>
      <c r="R202" s="35">
        <v>0</v>
      </c>
      <c r="S202" s="34">
        <v>0</v>
      </c>
      <c r="T202" s="35">
        <v>0</v>
      </c>
      <c r="U202" s="34">
        <v>0</v>
      </c>
      <c r="V202" s="35">
        <v>0</v>
      </c>
      <c r="W202" s="34">
        <v>0</v>
      </c>
      <c r="X202" s="35">
        <v>0</v>
      </c>
      <c r="Y202" s="34">
        <v>0</v>
      </c>
      <c r="Z202" s="35">
        <v>0</v>
      </c>
      <c r="AA202" s="34">
        <v>0</v>
      </c>
      <c r="AB202" s="35">
        <v>0</v>
      </c>
      <c r="AC202" s="34">
        <v>0</v>
      </c>
      <c r="AD202" s="35">
        <v>0</v>
      </c>
      <c r="AE202" s="34">
        <v>0</v>
      </c>
      <c r="AF202" s="35">
        <v>0</v>
      </c>
      <c r="AG202" s="19"/>
    </row>
    <row r="203" spans="2:33" ht="24" customHeight="1" x14ac:dyDescent="0.2">
      <c r="B203" s="26"/>
      <c r="C203" s="29" t="s">
        <v>245</v>
      </c>
      <c r="D203" s="46">
        <v>8</v>
      </c>
      <c r="E203" s="31" t="s">
        <v>39</v>
      </c>
      <c r="F203" s="44">
        <v>2000</v>
      </c>
      <c r="G203" s="33">
        <f t="shared" si="44"/>
        <v>16000</v>
      </c>
      <c r="H203" s="33">
        <f>SUM(J203+L203+N203+P203+R203+T203+V203+X203)</f>
        <v>16000</v>
      </c>
      <c r="I203" s="34">
        <v>1</v>
      </c>
      <c r="J203" s="35">
        <v>2000</v>
      </c>
      <c r="K203" s="34">
        <v>1</v>
      </c>
      <c r="L203" s="35">
        <v>2000</v>
      </c>
      <c r="M203" s="34">
        <v>1</v>
      </c>
      <c r="N203" s="35">
        <v>2000</v>
      </c>
      <c r="O203" s="34">
        <v>1</v>
      </c>
      <c r="P203" s="35">
        <v>2000</v>
      </c>
      <c r="Q203" s="34">
        <v>1</v>
      </c>
      <c r="R203" s="35">
        <v>2000</v>
      </c>
      <c r="S203" s="34">
        <v>1</v>
      </c>
      <c r="T203" s="35">
        <v>2000</v>
      </c>
      <c r="U203" s="34">
        <v>1</v>
      </c>
      <c r="V203" s="35">
        <v>2000</v>
      </c>
      <c r="W203" s="34">
        <v>1</v>
      </c>
      <c r="X203" s="35">
        <v>2000</v>
      </c>
      <c r="Y203" s="34">
        <v>0</v>
      </c>
      <c r="Z203" s="35">
        <v>0</v>
      </c>
      <c r="AA203" s="34">
        <v>0</v>
      </c>
      <c r="AB203" s="35">
        <v>0</v>
      </c>
      <c r="AC203" s="34">
        <v>0</v>
      </c>
      <c r="AD203" s="35">
        <v>0</v>
      </c>
      <c r="AE203" s="34">
        <v>0</v>
      </c>
      <c r="AF203" s="35">
        <v>0</v>
      </c>
      <c r="AG203" s="19"/>
    </row>
    <row r="204" spans="2:33" ht="11.25" customHeight="1" x14ac:dyDescent="0.2">
      <c r="B204" s="26"/>
      <c r="C204" s="29" t="s">
        <v>246</v>
      </c>
      <c r="D204" s="46">
        <v>6</v>
      </c>
      <c r="E204" s="31" t="s">
        <v>39</v>
      </c>
      <c r="F204" s="44">
        <v>27</v>
      </c>
      <c r="G204" s="33">
        <f t="shared" si="44"/>
        <v>162</v>
      </c>
      <c r="H204" s="33">
        <f>SUM(J204+L204+N204+P204+R204+T204)</f>
        <v>162</v>
      </c>
      <c r="I204" s="34">
        <v>1</v>
      </c>
      <c r="J204" s="35">
        <v>27</v>
      </c>
      <c r="K204" s="34">
        <v>1</v>
      </c>
      <c r="L204" s="35">
        <v>27</v>
      </c>
      <c r="M204" s="34">
        <v>1</v>
      </c>
      <c r="N204" s="35">
        <v>27</v>
      </c>
      <c r="O204" s="34">
        <v>1</v>
      </c>
      <c r="P204" s="35">
        <v>27</v>
      </c>
      <c r="Q204" s="34">
        <v>1</v>
      </c>
      <c r="R204" s="35">
        <v>27</v>
      </c>
      <c r="S204" s="34">
        <v>1</v>
      </c>
      <c r="T204" s="35">
        <v>27</v>
      </c>
      <c r="U204" s="34">
        <v>0</v>
      </c>
      <c r="V204" s="35">
        <v>0</v>
      </c>
      <c r="W204" s="34">
        <v>0</v>
      </c>
      <c r="X204" s="35">
        <v>0</v>
      </c>
      <c r="Y204" s="34">
        <v>0</v>
      </c>
      <c r="Z204" s="35">
        <v>0</v>
      </c>
      <c r="AA204" s="34">
        <v>0</v>
      </c>
      <c r="AB204" s="35">
        <v>0</v>
      </c>
      <c r="AC204" s="34">
        <v>0</v>
      </c>
      <c r="AD204" s="35">
        <v>0</v>
      </c>
      <c r="AE204" s="34">
        <v>0</v>
      </c>
      <c r="AF204" s="35">
        <v>0</v>
      </c>
      <c r="AG204" s="19"/>
    </row>
    <row r="205" spans="2:33" ht="24" customHeight="1" x14ac:dyDescent="0.2">
      <c r="B205" s="26">
        <v>249</v>
      </c>
      <c r="C205" s="21" t="s">
        <v>247</v>
      </c>
      <c r="D205" s="30"/>
      <c r="E205" s="20"/>
      <c r="F205" s="20"/>
      <c r="G205" s="27">
        <f>SUM(G206:G215)</f>
        <v>16504.600000000002</v>
      </c>
      <c r="H205" s="27">
        <f>SUM(H206:H215)</f>
        <v>16504.600000000002</v>
      </c>
      <c r="I205" s="27"/>
      <c r="J205" s="27">
        <f>SUM(J206:J215)</f>
        <v>4333.09</v>
      </c>
      <c r="K205" s="27"/>
      <c r="L205" s="27">
        <f>SUM(L206:L215)</f>
        <v>4148.09</v>
      </c>
      <c r="M205" s="27"/>
      <c r="N205" s="27">
        <f>SUM(N206:N215)</f>
        <v>4148.09</v>
      </c>
      <c r="O205" s="27"/>
      <c r="P205" s="27">
        <f>SUM(P206:P215)</f>
        <v>2017.2900000000002</v>
      </c>
      <c r="Q205" s="27"/>
      <c r="R205" s="27">
        <f>SUM(R206:R215)</f>
        <v>1820.38</v>
      </c>
      <c r="S205" s="27"/>
      <c r="T205" s="27">
        <f>SUM(T206:T215)</f>
        <v>5.38</v>
      </c>
      <c r="U205" s="27"/>
      <c r="V205" s="27">
        <f>SUM(V206:V215)</f>
        <v>5.38</v>
      </c>
      <c r="W205" s="27"/>
      <c r="X205" s="27">
        <f>SUM(X206:X215)</f>
        <v>5.38</v>
      </c>
      <c r="Y205" s="27"/>
      <c r="Z205" s="27">
        <f>SUM(Z206:Z215)</f>
        <v>5.38</v>
      </c>
      <c r="AA205" s="27"/>
      <c r="AB205" s="27">
        <f>SUM(AB206:AB215)</f>
        <v>5.38</v>
      </c>
      <c r="AC205" s="27"/>
      <c r="AD205" s="27">
        <f>SUM(AD206:AD215)</f>
        <v>5.38</v>
      </c>
      <c r="AE205" s="27"/>
      <c r="AF205" s="27">
        <f>SUM(AF206:AF215)</f>
        <v>5.38</v>
      </c>
      <c r="AG205" s="19"/>
    </row>
    <row r="206" spans="2:33" ht="13.5" customHeight="1" x14ac:dyDescent="0.2">
      <c r="B206" s="26"/>
      <c r="C206" s="29" t="s">
        <v>248</v>
      </c>
      <c r="D206" s="30">
        <v>5</v>
      </c>
      <c r="E206" s="31" t="s">
        <v>249</v>
      </c>
      <c r="F206" s="44">
        <v>1815</v>
      </c>
      <c r="G206" s="33">
        <f t="shared" ref="G206:G215" si="45">D206*F206</f>
        <v>9075</v>
      </c>
      <c r="H206" s="33">
        <f>SUM(J206+L206+N206+P206+R206)</f>
        <v>9075</v>
      </c>
      <c r="I206" s="34">
        <v>1</v>
      </c>
      <c r="J206" s="35">
        <v>1815</v>
      </c>
      <c r="K206" s="46">
        <v>1</v>
      </c>
      <c r="L206" s="35">
        <v>1815</v>
      </c>
      <c r="M206" s="34">
        <v>1</v>
      </c>
      <c r="N206" s="35">
        <v>1815</v>
      </c>
      <c r="O206" s="34">
        <v>1</v>
      </c>
      <c r="P206" s="35">
        <v>1815</v>
      </c>
      <c r="Q206" s="34">
        <v>1</v>
      </c>
      <c r="R206" s="35">
        <v>1815</v>
      </c>
      <c r="S206" s="46">
        <v>0</v>
      </c>
      <c r="T206" s="35">
        <v>0</v>
      </c>
      <c r="U206" s="34">
        <v>0</v>
      </c>
      <c r="V206" s="35">
        <v>0</v>
      </c>
      <c r="W206" s="34">
        <v>0</v>
      </c>
      <c r="X206" s="35">
        <v>0</v>
      </c>
      <c r="Y206" s="34">
        <v>0</v>
      </c>
      <c r="Z206" s="35">
        <v>0</v>
      </c>
      <c r="AA206" s="34">
        <v>0</v>
      </c>
      <c r="AB206" s="35">
        <v>0</v>
      </c>
      <c r="AC206" s="34">
        <v>0</v>
      </c>
      <c r="AD206" s="35">
        <v>0</v>
      </c>
      <c r="AE206" s="46">
        <v>0</v>
      </c>
      <c r="AF206" s="35">
        <v>0</v>
      </c>
      <c r="AG206" s="19"/>
    </row>
    <row r="207" spans="2:33" ht="25.5" customHeight="1" x14ac:dyDescent="0.2">
      <c r="B207" s="26"/>
      <c r="C207" s="29" t="s">
        <v>250</v>
      </c>
      <c r="D207" s="30">
        <v>3</v>
      </c>
      <c r="E207" s="31" t="s">
        <v>39</v>
      </c>
      <c r="F207" s="44">
        <v>1649</v>
      </c>
      <c r="G207" s="33">
        <f t="shared" si="45"/>
        <v>4947</v>
      </c>
      <c r="H207" s="33">
        <f>SUM(J207+L207+N207)</f>
        <v>4947</v>
      </c>
      <c r="I207" s="34">
        <v>1</v>
      </c>
      <c r="J207" s="35">
        <v>1649</v>
      </c>
      <c r="K207" s="46">
        <v>1</v>
      </c>
      <c r="L207" s="35">
        <v>1649</v>
      </c>
      <c r="M207" s="34">
        <v>1</v>
      </c>
      <c r="N207" s="35">
        <v>1649</v>
      </c>
      <c r="O207" s="34">
        <v>0</v>
      </c>
      <c r="P207" s="35">
        <v>0</v>
      </c>
      <c r="Q207" s="34">
        <v>0</v>
      </c>
      <c r="R207" s="35">
        <v>0</v>
      </c>
      <c r="S207" s="46">
        <v>0</v>
      </c>
      <c r="T207" s="35">
        <v>0</v>
      </c>
      <c r="U207" s="34">
        <v>0</v>
      </c>
      <c r="V207" s="35">
        <v>0</v>
      </c>
      <c r="W207" s="34">
        <v>0</v>
      </c>
      <c r="X207" s="35">
        <v>0</v>
      </c>
      <c r="Y207" s="34">
        <v>0</v>
      </c>
      <c r="Z207" s="35">
        <v>0</v>
      </c>
      <c r="AA207" s="34">
        <v>0</v>
      </c>
      <c r="AB207" s="35">
        <v>0</v>
      </c>
      <c r="AC207" s="34">
        <v>0</v>
      </c>
      <c r="AD207" s="35">
        <v>0</v>
      </c>
      <c r="AE207" s="46">
        <v>0</v>
      </c>
      <c r="AF207" s="35">
        <v>0</v>
      </c>
      <c r="AG207" s="19"/>
    </row>
    <row r="208" spans="2:33" ht="14.25" customHeight="1" x14ac:dyDescent="0.2">
      <c r="B208" s="26"/>
      <c r="C208" s="29" t="s">
        <v>251</v>
      </c>
      <c r="D208" s="30">
        <v>1</v>
      </c>
      <c r="E208" s="31" t="s">
        <v>39</v>
      </c>
      <c r="F208" s="44">
        <v>185</v>
      </c>
      <c r="G208" s="33">
        <f t="shared" si="45"/>
        <v>185</v>
      </c>
      <c r="H208" s="33">
        <v>185</v>
      </c>
      <c r="I208" s="34">
        <v>1</v>
      </c>
      <c r="J208" s="35">
        <v>185</v>
      </c>
      <c r="K208" s="46">
        <v>0</v>
      </c>
      <c r="L208" s="35">
        <v>0</v>
      </c>
      <c r="M208" s="34">
        <v>0</v>
      </c>
      <c r="N208" s="35">
        <v>0</v>
      </c>
      <c r="O208" s="34">
        <v>0</v>
      </c>
      <c r="P208" s="35">
        <v>0</v>
      </c>
      <c r="Q208" s="34">
        <v>0</v>
      </c>
      <c r="R208" s="35">
        <v>0</v>
      </c>
      <c r="S208" s="46">
        <v>0</v>
      </c>
      <c r="T208" s="35">
        <v>0</v>
      </c>
      <c r="U208" s="34">
        <v>0</v>
      </c>
      <c r="V208" s="35">
        <v>0</v>
      </c>
      <c r="W208" s="34">
        <v>0</v>
      </c>
      <c r="X208" s="35">
        <v>0</v>
      </c>
      <c r="Y208" s="34">
        <v>0</v>
      </c>
      <c r="Z208" s="35">
        <v>0</v>
      </c>
      <c r="AA208" s="34">
        <v>0</v>
      </c>
      <c r="AB208" s="35">
        <v>0</v>
      </c>
      <c r="AC208" s="34">
        <v>0</v>
      </c>
      <c r="AD208" s="35">
        <v>0</v>
      </c>
      <c r="AE208" s="46">
        <v>0</v>
      </c>
      <c r="AF208" s="35">
        <v>0</v>
      </c>
      <c r="AG208" s="19"/>
    </row>
    <row r="209" spans="2:33" ht="13.5" customHeight="1" x14ac:dyDescent="0.2">
      <c r="B209" s="26"/>
      <c r="C209" s="29" t="s">
        <v>252</v>
      </c>
      <c r="D209" s="30">
        <v>3</v>
      </c>
      <c r="E209" s="31" t="s">
        <v>39</v>
      </c>
      <c r="F209" s="44">
        <v>105</v>
      </c>
      <c r="G209" s="33">
        <f t="shared" si="45"/>
        <v>315</v>
      </c>
      <c r="H209" s="33">
        <f>SUM(J209+L209+N209)</f>
        <v>315</v>
      </c>
      <c r="I209" s="34">
        <v>1</v>
      </c>
      <c r="J209" s="35">
        <v>105</v>
      </c>
      <c r="K209" s="46">
        <v>1</v>
      </c>
      <c r="L209" s="35">
        <v>105</v>
      </c>
      <c r="M209" s="34">
        <v>1</v>
      </c>
      <c r="N209" s="35">
        <v>105</v>
      </c>
      <c r="O209" s="34">
        <v>0</v>
      </c>
      <c r="P209" s="35">
        <v>0</v>
      </c>
      <c r="Q209" s="34">
        <v>0</v>
      </c>
      <c r="R209" s="35">
        <v>0</v>
      </c>
      <c r="S209" s="34">
        <v>0</v>
      </c>
      <c r="T209" s="35">
        <v>0</v>
      </c>
      <c r="U209" s="34">
        <v>0</v>
      </c>
      <c r="V209" s="35">
        <v>0</v>
      </c>
      <c r="W209" s="34">
        <v>0</v>
      </c>
      <c r="X209" s="35">
        <v>0</v>
      </c>
      <c r="Y209" s="34">
        <v>0</v>
      </c>
      <c r="Z209" s="35">
        <v>0</v>
      </c>
      <c r="AA209" s="34">
        <v>0</v>
      </c>
      <c r="AB209" s="35">
        <v>0</v>
      </c>
      <c r="AC209" s="34">
        <v>0</v>
      </c>
      <c r="AD209" s="35">
        <v>0</v>
      </c>
      <c r="AE209" s="46">
        <v>0</v>
      </c>
      <c r="AF209" s="35">
        <v>0</v>
      </c>
      <c r="AG209" s="19"/>
    </row>
    <row r="210" spans="2:33" ht="13.5" customHeight="1" x14ac:dyDescent="0.2">
      <c r="B210" s="26"/>
      <c r="C210" s="29" t="s">
        <v>253</v>
      </c>
      <c r="D210" s="30">
        <v>4</v>
      </c>
      <c r="E210" s="31" t="s">
        <v>39</v>
      </c>
      <c r="F210" s="44">
        <v>92.9</v>
      </c>
      <c r="G210" s="33">
        <f t="shared" si="45"/>
        <v>371.6</v>
      </c>
      <c r="H210" s="33">
        <f>SUM(J210+L210+N210+P210)</f>
        <v>371.6</v>
      </c>
      <c r="I210" s="34">
        <v>1</v>
      </c>
      <c r="J210" s="35">
        <v>92.9</v>
      </c>
      <c r="K210" s="34">
        <v>1</v>
      </c>
      <c r="L210" s="35">
        <v>92.9</v>
      </c>
      <c r="M210" s="34">
        <v>1</v>
      </c>
      <c r="N210" s="35">
        <v>92.9</v>
      </c>
      <c r="O210" s="34">
        <v>1</v>
      </c>
      <c r="P210" s="35">
        <v>92.9</v>
      </c>
      <c r="Q210" s="34">
        <v>0</v>
      </c>
      <c r="R210" s="35">
        <v>0</v>
      </c>
      <c r="S210" s="34">
        <v>0</v>
      </c>
      <c r="T210" s="35">
        <v>0</v>
      </c>
      <c r="U210" s="34">
        <v>0</v>
      </c>
      <c r="V210" s="35">
        <v>0</v>
      </c>
      <c r="W210" s="34">
        <v>0</v>
      </c>
      <c r="X210" s="35">
        <v>0</v>
      </c>
      <c r="Y210" s="34">
        <v>0</v>
      </c>
      <c r="Z210" s="35">
        <v>0</v>
      </c>
      <c r="AA210" s="34">
        <v>0</v>
      </c>
      <c r="AB210" s="35">
        <v>0</v>
      </c>
      <c r="AC210" s="34">
        <v>0</v>
      </c>
      <c r="AD210" s="35">
        <v>0</v>
      </c>
      <c r="AE210" s="34">
        <v>0</v>
      </c>
      <c r="AF210" s="35">
        <v>0</v>
      </c>
      <c r="AG210" s="19"/>
    </row>
    <row r="211" spans="2:33" ht="14.25" customHeight="1" x14ac:dyDescent="0.2">
      <c r="B211" s="26"/>
      <c r="C211" s="29" t="s">
        <v>254</v>
      </c>
      <c r="D211" s="30">
        <v>3</v>
      </c>
      <c r="E211" s="31" t="s">
        <v>39</v>
      </c>
      <c r="F211" s="44">
        <v>152.9</v>
      </c>
      <c r="G211" s="33">
        <f t="shared" si="45"/>
        <v>458.70000000000005</v>
      </c>
      <c r="H211" s="33">
        <f>SUM(J211+L211+N211)</f>
        <v>458.70000000000005</v>
      </c>
      <c r="I211" s="34">
        <v>1</v>
      </c>
      <c r="J211" s="35">
        <v>152.9</v>
      </c>
      <c r="K211" s="46">
        <v>1</v>
      </c>
      <c r="L211" s="35">
        <v>152.9</v>
      </c>
      <c r="M211" s="34">
        <v>1</v>
      </c>
      <c r="N211" s="35">
        <v>152.9</v>
      </c>
      <c r="O211" s="34">
        <v>0</v>
      </c>
      <c r="P211" s="35">
        <v>0</v>
      </c>
      <c r="Q211" s="34">
        <v>0</v>
      </c>
      <c r="R211" s="35">
        <v>0</v>
      </c>
      <c r="S211" s="46">
        <v>0</v>
      </c>
      <c r="T211" s="35">
        <v>0</v>
      </c>
      <c r="U211" s="34">
        <v>0</v>
      </c>
      <c r="V211" s="35">
        <v>0</v>
      </c>
      <c r="W211" s="34">
        <v>0</v>
      </c>
      <c r="X211" s="35">
        <v>0</v>
      </c>
      <c r="Y211" s="34">
        <v>0</v>
      </c>
      <c r="Z211" s="35">
        <v>0</v>
      </c>
      <c r="AA211" s="34">
        <v>0</v>
      </c>
      <c r="AB211" s="35">
        <v>0</v>
      </c>
      <c r="AC211" s="34">
        <v>0</v>
      </c>
      <c r="AD211" s="35">
        <v>0</v>
      </c>
      <c r="AE211" s="46">
        <v>0</v>
      </c>
      <c r="AF211" s="35">
        <v>0</v>
      </c>
      <c r="AG211" s="19"/>
    </row>
    <row r="212" spans="2:33" ht="12.75" customHeight="1" x14ac:dyDescent="0.2">
      <c r="B212" s="26"/>
      <c r="C212" s="29" t="s">
        <v>255</v>
      </c>
      <c r="D212" s="30">
        <v>3</v>
      </c>
      <c r="E212" s="31" t="s">
        <v>39</v>
      </c>
      <c r="F212" s="44">
        <v>125</v>
      </c>
      <c r="G212" s="33">
        <f t="shared" si="45"/>
        <v>375</v>
      </c>
      <c r="H212" s="33">
        <f>SUM(J212+L212+N212)</f>
        <v>375</v>
      </c>
      <c r="I212" s="34">
        <v>1</v>
      </c>
      <c r="J212" s="35">
        <v>125</v>
      </c>
      <c r="K212" s="34">
        <v>1</v>
      </c>
      <c r="L212" s="35">
        <v>125</v>
      </c>
      <c r="M212" s="34">
        <v>1</v>
      </c>
      <c r="N212" s="35">
        <v>125</v>
      </c>
      <c r="O212" s="34">
        <v>0</v>
      </c>
      <c r="P212" s="35">
        <v>0</v>
      </c>
      <c r="Q212" s="34">
        <v>0</v>
      </c>
      <c r="R212" s="35">
        <v>0</v>
      </c>
      <c r="S212" s="34">
        <v>0</v>
      </c>
      <c r="T212" s="35">
        <v>0</v>
      </c>
      <c r="U212" s="34">
        <v>0</v>
      </c>
      <c r="V212" s="35">
        <v>0</v>
      </c>
      <c r="W212" s="34">
        <v>0</v>
      </c>
      <c r="X212" s="35">
        <v>0</v>
      </c>
      <c r="Y212" s="34">
        <v>0</v>
      </c>
      <c r="Z212" s="35">
        <v>0</v>
      </c>
      <c r="AA212" s="34">
        <v>0</v>
      </c>
      <c r="AB212" s="35">
        <v>0</v>
      </c>
      <c r="AC212" s="34">
        <v>0</v>
      </c>
      <c r="AD212" s="35">
        <v>0</v>
      </c>
      <c r="AE212" s="34">
        <v>0</v>
      </c>
      <c r="AF212" s="35">
        <v>0</v>
      </c>
      <c r="AG212" s="19"/>
    </row>
    <row r="213" spans="2:33" ht="12.75" customHeight="1" x14ac:dyDescent="0.2">
      <c r="B213" s="26"/>
      <c r="C213" s="29" t="s">
        <v>256</v>
      </c>
      <c r="D213" s="30">
        <v>20</v>
      </c>
      <c r="E213" s="44" t="s">
        <v>39</v>
      </c>
      <c r="F213" s="44">
        <v>3.23</v>
      </c>
      <c r="G213" s="33">
        <f t="shared" si="45"/>
        <v>64.599999999999994</v>
      </c>
      <c r="H213" s="33">
        <f>SUM(J213+L213+N213+P213+R213+T213+V213+X213+Z213+AB213+AD213+AF213)</f>
        <v>64.600000000000009</v>
      </c>
      <c r="I213" s="34">
        <v>2</v>
      </c>
      <c r="J213" s="35">
        <v>5.39</v>
      </c>
      <c r="K213" s="34">
        <v>2</v>
      </c>
      <c r="L213" s="35">
        <v>5.39</v>
      </c>
      <c r="M213" s="34">
        <v>2</v>
      </c>
      <c r="N213" s="35">
        <v>5.39</v>
      </c>
      <c r="O213" s="34">
        <v>2</v>
      </c>
      <c r="P213" s="35">
        <v>5.39</v>
      </c>
      <c r="Q213" s="34">
        <v>2</v>
      </c>
      <c r="R213" s="35">
        <v>5.38</v>
      </c>
      <c r="S213" s="34">
        <v>2</v>
      </c>
      <c r="T213" s="35">
        <v>5.38</v>
      </c>
      <c r="U213" s="34">
        <v>2</v>
      </c>
      <c r="V213" s="35">
        <v>5.38</v>
      </c>
      <c r="W213" s="34">
        <v>2</v>
      </c>
      <c r="X213" s="35">
        <v>5.38</v>
      </c>
      <c r="Y213" s="34">
        <v>1</v>
      </c>
      <c r="Z213" s="35">
        <v>5.38</v>
      </c>
      <c r="AA213" s="34">
        <v>1</v>
      </c>
      <c r="AB213" s="35">
        <v>5.38</v>
      </c>
      <c r="AC213" s="34">
        <v>1</v>
      </c>
      <c r="AD213" s="35">
        <v>5.38</v>
      </c>
      <c r="AE213" s="34">
        <v>1</v>
      </c>
      <c r="AF213" s="35">
        <v>5.38</v>
      </c>
      <c r="AG213" s="19"/>
    </row>
    <row r="214" spans="2:33" ht="12.75" customHeight="1" x14ac:dyDescent="0.2">
      <c r="B214" s="26"/>
      <c r="C214" s="29" t="s">
        <v>257</v>
      </c>
      <c r="D214" s="30">
        <v>4</v>
      </c>
      <c r="E214" s="31" t="s">
        <v>39</v>
      </c>
      <c r="F214" s="44">
        <v>104</v>
      </c>
      <c r="G214" s="33">
        <f t="shared" si="45"/>
        <v>416</v>
      </c>
      <c r="H214" s="33">
        <f>SUM(J214+L214+N214+P214)</f>
        <v>416</v>
      </c>
      <c r="I214" s="34">
        <v>1</v>
      </c>
      <c r="J214" s="35">
        <v>104</v>
      </c>
      <c r="K214" s="34">
        <v>1</v>
      </c>
      <c r="L214" s="35">
        <v>104</v>
      </c>
      <c r="M214" s="34">
        <v>1</v>
      </c>
      <c r="N214" s="35">
        <v>104</v>
      </c>
      <c r="O214" s="34">
        <v>1</v>
      </c>
      <c r="P214" s="35">
        <v>104</v>
      </c>
      <c r="Q214" s="34">
        <v>0</v>
      </c>
      <c r="R214" s="35">
        <v>0</v>
      </c>
      <c r="S214" s="34">
        <v>0</v>
      </c>
      <c r="T214" s="35">
        <v>0</v>
      </c>
      <c r="U214" s="34">
        <v>0</v>
      </c>
      <c r="V214" s="35">
        <v>0</v>
      </c>
      <c r="W214" s="34">
        <v>0</v>
      </c>
      <c r="X214" s="35">
        <v>0</v>
      </c>
      <c r="Y214" s="34">
        <v>0</v>
      </c>
      <c r="Z214" s="35">
        <v>0</v>
      </c>
      <c r="AA214" s="34">
        <v>0</v>
      </c>
      <c r="AB214" s="35">
        <v>0</v>
      </c>
      <c r="AC214" s="34">
        <v>0</v>
      </c>
      <c r="AD214" s="35">
        <v>0</v>
      </c>
      <c r="AE214" s="34">
        <v>0</v>
      </c>
      <c r="AF214" s="35">
        <v>0</v>
      </c>
      <c r="AG214" s="19"/>
    </row>
    <row r="215" spans="2:33" ht="14.25" customHeight="1" x14ac:dyDescent="0.2">
      <c r="B215" s="26"/>
      <c r="C215" s="29" t="s">
        <v>258</v>
      </c>
      <c r="D215" s="30">
        <v>3</v>
      </c>
      <c r="E215" s="31" t="s">
        <v>39</v>
      </c>
      <c r="F215" s="44">
        <v>98.9</v>
      </c>
      <c r="G215" s="33">
        <f t="shared" si="45"/>
        <v>296.70000000000005</v>
      </c>
      <c r="H215" s="33">
        <f>SUM(J215+L215+N215)</f>
        <v>296.70000000000005</v>
      </c>
      <c r="I215" s="34">
        <v>1</v>
      </c>
      <c r="J215" s="35">
        <v>98.9</v>
      </c>
      <c r="K215" s="34">
        <v>1</v>
      </c>
      <c r="L215" s="35">
        <v>98.9</v>
      </c>
      <c r="M215" s="34">
        <v>1</v>
      </c>
      <c r="N215" s="35">
        <v>98.9</v>
      </c>
      <c r="O215" s="34">
        <v>0</v>
      </c>
      <c r="P215" s="35">
        <v>0</v>
      </c>
      <c r="Q215" s="34">
        <v>0</v>
      </c>
      <c r="R215" s="35">
        <v>0</v>
      </c>
      <c r="S215" s="34">
        <v>0</v>
      </c>
      <c r="T215" s="35">
        <v>0</v>
      </c>
      <c r="U215" s="34">
        <v>0</v>
      </c>
      <c r="V215" s="35">
        <v>0</v>
      </c>
      <c r="W215" s="34">
        <v>0</v>
      </c>
      <c r="X215" s="35">
        <v>0</v>
      </c>
      <c r="Y215" s="34">
        <v>0</v>
      </c>
      <c r="Z215" s="35">
        <v>0</v>
      </c>
      <c r="AA215" s="34">
        <v>0</v>
      </c>
      <c r="AB215" s="35">
        <v>0</v>
      </c>
      <c r="AC215" s="34">
        <v>0</v>
      </c>
      <c r="AD215" s="35">
        <v>0</v>
      </c>
      <c r="AE215" s="34">
        <v>0</v>
      </c>
      <c r="AF215" s="35">
        <v>0</v>
      </c>
      <c r="AG215" s="19"/>
    </row>
    <row r="216" spans="2:33" ht="27.75" customHeight="1" x14ac:dyDescent="0.2">
      <c r="B216" s="20">
        <v>2500</v>
      </c>
      <c r="C216" s="21" t="s">
        <v>259</v>
      </c>
      <c r="D216" s="46"/>
      <c r="E216" s="20"/>
      <c r="F216" s="20"/>
      <c r="G216" s="27">
        <f>G217+G219+G231+G233</f>
        <v>9054.9599999999991</v>
      </c>
      <c r="H216" s="27">
        <f>H217+H219+H231+H233</f>
        <v>9054.9599999999991</v>
      </c>
      <c r="I216" s="80"/>
      <c r="J216" s="27">
        <f>J217+J219+J231+J233</f>
        <v>1587.67</v>
      </c>
      <c r="K216" s="80" t="s">
        <v>134</v>
      </c>
      <c r="L216" s="27">
        <f>L217+L219+L231+L233</f>
        <v>1028.67</v>
      </c>
      <c r="M216" s="80" t="s">
        <v>134</v>
      </c>
      <c r="N216" s="27">
        <f>N217+N219+N231+N233</f>
        <v>846.67000000000007</v>
      </c>
      <c r="O216" s="80" t="s">
        <v>134</v>
      </c>
      <c r="P216" s="27">
        <f>P217+P219+P231+P233</f>
        <v>672.67000000000007</v>
      </c>
      <c r="Q216" s="80" t="s">
        <v>134</v>
      </c>
      <c r="R216" s="27">
        <f>R217+R219+R231+R233</f>
        <v>623.67000000000007</v>
      </c>
      <c r="S216" s="80" t="s">
        <v>134</v>
      </c>
      <c r="T216" s="27">
        <f>T217+T219+T231+T233</f>
        <v>623.67000000000007</v>
      </c>
      <c r="U216" s="80" t="s">
        <v>134</v>
      </c>
      <c r="V216" s="27">
        <f>V217+V219+V231+V233</f>
        <v>623.67000000000007</v>
      </c>
      <c r="W216" s="80" t="s">
        <v>134</v>
      </c>
      <c r="X216" s="27">
        <f>X217+X219+X231+X233</f>
        <v>623.67000000000007</v>
      </c>
      <c r="Y216" s="80" t="s">
        <v>134</v>
      </c>
      <c r="Z216" s="27">
        <f>Z217+Z219+Z231+Z233</f>
        <v>623.65000000000009</v>
      </c>
      <c r="AA216" s="80" t="s">
        <v>134</v>
      </c>
      <c r="AB216" s="27">
        <f>AB217+AB219+AB231+AB233</f>
        <v>623.65000000000009</v>
      </c>
      <c r="AC216" s="80" t="s">
        <v>134</v>
      </c>
      <c r="AD216" s="27">
        <f>AD217+AD219+AD231+AD233</f>
        <v>588.65</v>
      </c>
      <c r="AE216" s="80" t="s">
        <v>134</v>
      </c>
      <c r="AF216" s="27">
        <f>AF217+AF219+AF231+AF233</f>
        <v>588.65</v>
      </c>
      <c r="AG216" s="19"/>
    </row>
    <row r="217" spans="2:33" ht="27.75" customHeight="1" x14ac:dyDescent="0.2">
      <c r="B217" s="26">
        <v>252</v>
      </c>
      <c r="C217" s="21" t="s">
        <v>260</v>
      </c>
      <c r="D217" s="46"/>
      <c r="E217" s="20"/>
      <c r="F217" s="20"/>
      <c r="G217" s="27">
        <f>G218</f>
        <v>2484.96</v>
      </c>
      <c r="H217" s="27">
        <f>H218</f>
        <v>2484.9599999999996</v>
      </c>
      <c r="I217" s="80"/>
      <c r="J217" s="27">
        <f>J218</f>
        <v>207.08</v>
      </c>
      <c r="K217" s="80"/>
      <c r="L217" s="27">
        <f>L218</f>
        <v>207.08</v>
      </c>
      <c r="M217" s="80"/>
      <c r="N217" s="27">
        <f>N218</f>
        <v>207.08</v>
      </c>
      <c r="O217" s="80"/>
      <c r="P217" s="27">
        <f>P218</f>
        <v>207.08</v>
      </c>
      <c r="Q217" s="80"/>
      <c r="R217" s="27">
        <f>R218</f>
        <v>207.08</v>
      </c>
      <c r="S217" s="80"/>
      <c r="T217" s="27">
        <f>T218</f>
        <v>207.08</v>
      </c>
      <c r="U217" s="80"/>
      <c r="V217" s="27">
        <f>V218</f>
        <v>207.08</v>
      </c>
      <c r="W217" s="80"/>
      <c r="X217" s="27">
        <f>X218</f>
        <v>207.08</v>
      </c>
      <c r="Y217" s="80"/>
      <c r="Z217" s="27">
        <f>Z218</f>
        <v>207.08</v>
      </c>
      <c r="AA217" s="80"/>
      <c r="AB217" s="27">
        <f>AB218</f>
        <v>207.08</v>
      </c>
      <c r="AC217" s="80"/>
      <c r="AD217" s="27">
        <f>AD218</f>
        <v>207.08</v>
      </c>
      <c r="AE217" s="80"/>
      <c r="AF217" s="27">
        <f>AF218</f>
        <v>207.08</v>
      </c>
      <c r="AG217" s="19"/>
    </row>
    <row r="218" spans="2:33" ht="15" customHeight="1" x14ac:dyDescent="0.2">
      <c r="B218" s="20"/>
      <c r="C218" s="29" t="s">
        <v>261</v>
      </c>
      <c r="D218" s="30">
        <v>48</v>
      </c>
      <c r="E218" s="31" t="s">
        <v>39</v>
      </c>
      <c r="F218" s="44">
        <v>51.77</v>
      </c>
      <c r="G218" s="33">
        <f t="shared" ref="G218" si="46">D218*F218</f>
        <v>2484.96</v>
      </c>
      <c r="H218" s="33">
        <f>SUM(J218+L218+N218+P218+R218+T218+V218+X218+Z218+AB218+AD218+AF218)</f>
        <v>2484.9599999999996</v>
      </c>
      <c r="I218" s="46">
        <v>4</v>
      </c>
      <c r="J218" s="52">
        <v>207.08</v>
      </c>
      <c r="K218" s="46">
        <v>4</v>
      </c>
      <c r="L218" s="52">
        <v>207.08</v>
      </c>
      <c r="M218" s="46">
        <v>4</v>
      </c>
      <c r="N218" s="52">
        <v>207.08</v>
      </c>
      <c r="O218" s="46">
        <v>4</v>
      </c>
      <c r="P218" s="52">
        <v>207.08</v>
      </c>
      <c r="Q218" s="46">
        <v>4</v>
      </c>
      <c r="R218" s="52">
        <v>207.08</v>
      </c>
      <c r="S218" s="46">
        <v>4</v>
      </c>
      <c r="T218" s="52">
        <v>207.08</v>
      </c>
      <c r="U218" s="46">
        <v>4</v>
      </c>
      <c r="V218" s="52">
        <v>207.08</v>
      </c>
      <c r="W218" s="46">
        <v>4</v>
      </c>
      <c r="X218" s="52">
        <v>207.08</v>
      </c>
      <c r="Y218" s="46">
        <v>4</v>
      </c>
      <c r="Z218" s="52">
        <v>207.08</v>
      </c>
      <c r="AA218" s="46">
        <v>4</v>
      </c>
      <c r="AB218" s="52">
        <v>207.08</v>
      </c>
      <c r="AC218" s="46">
        <v>4</v>
      </c>
      <c r="AD218" s="52">
        <v>207.08</v>
      </c>
      <c r="AE218" s="46">
        <v>4</v>
      </c>
      <c r="AF218" s="52">
        <v>207.08</v>
      </c>
      <c r="AG218" s="19"/>
    </row>
    <row r="219" spans="2:33" ht="15.75" customHeight="1" x14ac:dyDescent="0.2">
      <c r="B219" s="26">
        <v>253</v>
      </c>
      <c r="C219" s="21" t="s">
        <v>262</v>
      </c>
      <c r="D219" s="46"/>
      <c r="E219" s="20"/>
      <c r="F219" s="20"/>
      <c r="G219" s="27">
        <f>SUM(G220:G230)</f>
        <v>2121</v>
      </c>
      <c r="H219" s="27">
        <f>SUM(H220:H230)</f>
        <v>2121</v>
      </c>
      <c r="I219" s="80"/>
      <c r="J219" s="27">
        <f>SUM(J220:J230)</f>
        <v>689</v>
      </c>
      <c r="K219" s="80"/>
      <c r="L219" s="27">
        <f>SUM(L220:L230)</f>
        <v>480</v>
      </c>
      <c r="M219" s="80"/>
      <c r="N219" s="27">
        <f>SUM(N220:N230)</f>
        <v>298</v>
      </c>
      <c r="O219" s="80"/>
      <c r="P219" s="27">
        <f>SUM(P220:P230)</f>
        <v>124</v>
      </c>
      <c r="Q219" s="80"/>
      <c r="R219" s="27">
        <f>SUM(R220:R230)</f>
        <v>75</v>
      </c>
      <c r="S219" s="80"/>
      <c r="T219" s="27">
        <f>SUM(T220:T230)</f>
        <v>75</v>
      </c>
      <c r="U219" s="80"/>
      <c r="V219" s="27">
        <f>SUM(V220:V230)</f>
        <v>75</v>
      </c>
      <c r="W219" s="80"/>
      <c r="X219" s="27">
        <f>SUM(X220:X230)</f>
        <v>75</v>
      </c>
      <c r="Y219" s="80"/>
      <c r="Z219" s="27">
        <f>SUM(Z220:Z230)</f>
        <v>75</v>
      </c>
      <c r="AA219" s="80"/>
      <c r="AB219" s="27">
        <f>SUM(AB220:AB230)</f>
        <v>75</v>
      </c>
      <c r="AC219" s="80"/>
      <c r="AD219" s="27">
        <f>SUM(AD220:AD230)</f>
        <v>40</v>
      </c>
      <c r="AE219" s="80"/>
      <c r="AF219" s="27">
        <f>SUM(AF220:AF230)</f>
        <v>40</v>
      </c>
      <c r="AG219" s="19"/>
    </row>
    <row r="220" spans="2:33" ht="15" customHeight="1" x14ac:dyDescent="0.2">
      <c r="B220" s="20"/>
      <c r="C220" s="29" t="s">
        <v>263</v>
      </c>
      <c r="D220" s="46">
        <v>12</v>
      </c>
      <c r="E220" s="31" t="s">
        <v>45</v>
      </c>
      <c r="F220" s="31">
        <v>40</v>
      </c>
      <c r="G220" s="33">
        <f t="shared" ref="G220:G230" si="47">D220*F220</f>
        <v>480</v>
      </c>
      <c r="H220" s="33">
        <f>SUM(J220+L220+N220+P220+R220+T220+V220+X220+Z220+AB220+AD220+AF220)</f>
        <v>480</v>
      </c>
      <c r="I220" s="46">
        <v>1</v>
      </c>
      <c r="J220" s="52">
        <v>40</v>
      </c>
      <c r="K220" s="46">
        <v>1</v>
      </c>
      <c r="L220" s="52">
        <v>40</v>
      </c>
      <c r="M220" s="46">
        <v>1</v>
      </c>
      <c r="N220" s="52">
        <v>40</v>
      </c>
      <c r="O220" s="46">
        <v>1</v>
      </c>
      <c r="P220" s="52">
        <v>40</v>
      </c>
      <c r="Q220" s="46">
        <v>1</v>
      </c>
      <c r="R220" s="52">
        <v>40</v>
      </c>
      <c r="S220" s="46">
        <v>1</v>
      </c>
      <c r="T220" s="52">
        <v>40</v>
      </c>
      <c r="U220" s="46">
        <v>1</v>
      </c>
      <c r="V220" s="52">
        <v>40</v>
      </c>
      <c r="W220" s="46">
        <v>1</v>
      </c>
      <c r="X220" s="52">
        <v>40</v>
      </c>
      <c r="Y220" s="46">
        <v>1</v>
      </c>
      <c r="Z220" s="52">
        <v>40</v>
      </c>
      <c r="AA220" s="46">
        <v>1</v>
      </c>
      <c r="AB220" s="52">
        <v>40</v>
      </c>
      <c r="AC220" s="46">
        <v>1</v>
      </c>
      <c r="AD220" s="52">
        <v>40</v>
      </c>
      <c r="AE220" s="46">
        <v>1</v>
      </c>
      <c r="AF220" s="52">
        <v>40</v>
      </c>
      <c r="AG220" s="19"/>
    </row>
    <row r="221" spans="2:33" ht="15" customHeight="1" x14ac:dyDescent="0.2">
      <c r="B221" s="20"/>
      <c r="C221" s="29" t="s">
        <v>264</v>
      </c>
      <c r="D221" s="46">
        <v>1</v>
      </c>
      <c r="E221" s="31" t="s">
        <v>39</v>
      </c>
      <c r="F221" s="31">
        <v>120</v>
      </c>
      <c r="G221" s="33">
        <f t="shared" si="47"/>
        <v>120</v>
      </c>
      <c r="H221" s="33">
        <v>120</v>
      </c>
      <c r="I221" s="46">
        <v>1</v>
      </c>
      <c r="J221" s="52">
        <v>120</v>
      </c>
      <c r="K221" s="46">
        <v>0</v>
      </c>
      <c r="L221" s="52">
        <v>0</v>
      </c>
      <c r="M221" s="46">
        <v>0</v>
      </c>
      <c r="N221" s="52">
        <v>0</v>
      </c>
      <c r="O221" s="46">
        <v>0</v>
      </c>
      <c r="P221" s="52">
        <v>0</v>
      </c>
      <c r="Q221" s="46">
        <v>0</v>
      </c>
      <c r="R221" s="52">
        <v>0</v>
      </c>
      <c r="S221" s="46">
        <v>0</v>
      </c>
      <c r="T221" s="52">
        <v>0</v>
      </c>
      <c r="U221" s="46">
        <v>0</v>
      </c>
      <c r="V221" s="52">
        <v>0</v>
      </c>
      <c r="W221" s="46">
        <v>0</v>
      </c>
      <c r="X221" s="52">
        <v>0</v>
      </c>
      <c r="Y221" s="46">
        <v>0</v>
      </c>
      <c r="Z221" s="52">
        <v>0</v>
      </c>
      <c r="AA221" s="46">
        <v>0</v>
      </c>
      <c r="AB221" s="52">
        <v>0</v>
      </c>
      <c r="AC221" s="46">
        <v>0</v>
      </c>
      <c r="AD221" s="52">
        <v>0</v>
      </c>
      <c r="AE221" s="46">
        <v>0</v>
      </c>
      <c r="AF221" s="52">
        <v>0</v>
      </c>
      <c r="AG221" s="19"/>
    </row>
    <row r="222" spans="2:33" ht="15" customHeight="1" x14ac:dyDescent="0.2">
      <c r="B222" s="20"/>
      <c r="C222" s="29" t="s">
        <v>265</v>
      </c>
      <c r="D222" s="46">
        <v>2</v>
      </c>
      <c r="E222" s="31" t="s">
        <v>39</v>
      </c>
      <c r="F222" s="31">
        <v>80</v>
      </c>
      <c r="G222" s="33">
        <f t="shared" si="47"/>
        <v>160</v>
      </c>
      <c r="H222" s="33">
        <f>SUM(J222+L222)</f>
        <v>160</v>
      </c>
      <c r="I222" s="46">
        <v>1</v>
      </c>
      <c r="J222" s="52">
        <v>80</v>
      </c>
      <c r="K222" s="46">
        <v>1</v>
      </c>
      <c r="L222" s="52">
        <v>80</v>
      </c>
      <c r="M222" s="46">
        <v>0</v>
      </c>
      <c r="N222" s="52">
        <v>0</v>
      </c>
      <c r="O222" s="46">
        <v>0</v>
      </c>
      <c r="P222" s="52">
        <v>0</v>
      </c>
      <c r="Q222" s="46">
        <v>0</v>
      </c>
      <c r="R222" s="52">
        <v>0</v>
      </c>
      <c r="S222" s="46">
        <v>0</v>
      </c>
      <c r="T222" s="52">
        <v>0</v>
      </c>
      <c r="U222" s="46">
        <v>0</v>
      </c>
      <c r="V222" s="52">
        <v>0</v>
      </c>
      <c r="W222" s="46">
        <v>0</v>
      </c>
      <c r="X222" s="52">
        <v>0</v>
      </c>
      <c r="Y222" s="46">
        <v>0</v>
      </c>
      <c r="Z222" s="52">
        <v>0</v>
      </c>
      <c r="AA222" s="46">
        <v>0</v>
      </c>
      <c r="AB222" s="52">
        <v>0</v>
      </c>
      <c r="AC222" s="46">
        <v>0</v>
      </c>
      <c r="AD222" s="52">
        <v>0</v>
      </c>
      <c r="AE222" s="46">
        <v>0</v>
      </c>
      <c r="AF222" s="52">
        <v>0</v>
      </c>
      <c r="AG222" s="19"/>
    </row>
    <row r="223" spans="2:33" ht="15" customHeight="1" x14ac:dyDescent="0.2">
      <c r="B223" s="20"/>
      <c r="C223" s="29" t="s">
        <v>266</v>
      </c>
      <c r="D223" s="46">
        <v>3</v>
      </c>
      <c r="E223" s="31" t="s">
        <v>45</v>
      </c>
      <c r="F223" s="31">
        <v>70</v>
      </c>
      <c r="G223" s="33">
        <f t="shared" si="47"/>
        <v>210</v>
      </c>
      <c r="H223" s="33">
        <f>SUM(J223+L223+N223)</f>
        <v>210</v>
      </c>
      <c r="I223" s="46">
        <v>1</v>
      </c>
      <c r="J223" s="52">
        <v>70</v>
      </c>
      <c r="K223" s="46">
        <v>1</v>
      </c>
      <c r="L223" s="52">
        <v>70</v>
      </c>
      <c r="M223" s="46">
        <v>1</v>
      </c>
      <c r="N223" s="52">
        <v>70</v>
      </c>
      <c r="O223" s="46">
        <v>0</v>
      </c>
      <c r="P223" s="52">
        <v>0</v>
      </c>
      <c r="Q223" s="46">
        <v>0</v>
      </c>
      <c r="R223" s="52">
        <v>0</v>
      </c>
      <c r="S223" s="46">
        <v>0</v>
      </c>
      <c r="T223" s="52">
        <v>0</v>
      </c>
      <c r="U223" s="46">
        <v>0</v>
      </c>
      <c r="V223" s="52">
        <v>0</v>
      </c>
      <c r="W223" s="46">
        <v>0</v>
      </c>
      <c r="X223" s="52">
        <v>0</v>
      </c>
      <c r="Y223" s="46">
        <v>0</v>
      </c>
      <c r="Z223" s="52">
        <v>0</v>
      </c>
      <c r="AA223" s="46">
        <v>0</v>
      </c>
      <c r="AB223" s="52">
        <v>0</v>
      </c>
      <c r="AC223" s="46">
        <v>0</v>
      </c>
      <c r="AD223" s="52">
        <v>0</v>
      </c>
      <c r="AE223" s="46">
        <v>0</v>
      </c>
      <c r="AF223" s="52">
        <v>0</v>
      </c>
      <c r="AG223" s="19"/>
    </row>
    <row r="224" spans="2:33" ht="15" customHeight="1" x14ac:dyDescent="0.2">
      <c r="B224" s="20"/>
      <c r="C224" s="29" t="s">
        <v>267</v>
      </c>
      <c r="D224" s="46">
        <v>2</v>
      </c>
      <c r="E224" s="31" t="s">
        <v>39</v>
      </c>
      <c r="F224" s="31">
        <v>102</v>
      </c>
      <c r="G224" s="33">
        <f t="shared" si="47"/>
        <v>204</v>
      </c>
      <c r="H224" s="33">
        <v>204</v>
      </c>
      <c r="I224" s="46">
        <v>1</v>
      </c>
      <c r="J224" s="52">
        <v>102</v>
      </c>
      <c r="K224" s="46">
        <v>1</v>
      </c>
      <c r="L224" s="52">
        <v>102</v>
      </c>
      <c r="M224" s="46">
        <v>0</v>
      </c>
      <c r="N224" s="52">
        <v>0</v>
      </c>
      <c r="O224" s="46">
        <v>0</v>
      </c>
      <c r="P224" s="52">
        <v>0</v>
      </c>
      <c r="Q224" s="46">
        <v>0</v>
      </c>
      <c r="R224" s="52">
        <v>0</v>
      </c>
      <c r="S224" s="46">
        <v>0</v>
      </c>
      <c r="T224" s="52">
        <v>0</v>
      </c>
      <c r="U224" s="46">
        <v>0</v>
      </c>
      <c r="V224" s="52">
        <v>0</v>
      </c>
      <c r="W224" s="46">
        <v>0</v>
      </c>
      <c r="X224" s="52">
        <v>0</v>
      </c>
      <c r="Y224" s="46">
        <v>0</v>
      </c>
      <c r="Z224" s="52">
        <v>0</v>
      </c>
      <c r="AA224" s="46">
        <v>0</v>
      </c>
      <c r="AB224" s="52">
        <v>0</v>
      </c>
      <c r="AC224" s="46">
        <v>0</v>
      </c>
      <c r="AD224" s="52">
        <v>0</v>
      </c>
      <c r="AE224" s="46">
        <v>0</v>
      </c>
      <c r="AF224" s="52">
        <v>0</v>
      </c>
      <c r="AG224" s="19"/>
    </row>
    <row r="225" spans="1:33" ht="15" customHeight="1" x14ac:dyDescent="0.2">
      <c r="B225" s="20"/>
      <c r="C225" s="29" t="s">
        <v>268</v>
      </c>
      <c r="D225" s="46">
        <v>3</v>
      </c>
      <c r="E225" s="31" t="s">
        <v>39</v>
      </c>
      <c r="F225" s="31">
        <v>24</v>
      </c>
      <c r="G225" s="33">
        <f t="shared" si="47"/>
        <v>72</v>
      </c>
      <c r="H225" s="33">
        <f>SUM(J225+L225+N225)</f>
        <v>72</v>
      </c>
      <c r="I225" s="46">
        <v>1</v>
      </c>
      <c r="J225" s="52">
        <v>24</v>
      </c>
      <c r="K225" s="46">
        <v>1</v>
      </c>
      <c r="L225" s="52">
        <v>24</v>
      </c>
      <c r="M225" s="46">
        <v>1</v>
      </c>
      <c r="N225" s="52">
        <v>24</v>
      </c>
      <c r="O225" s="46">
        <v>0</v>
      </c>
      <c r="P225" s="52">
        <v>0</v>
      </c>
      <c r="Q225" s="46">
        <v>0</v>
      </c>
      <c r="R225" s="52">
        <v>0</v>
      </c>
      <c r="S225" s="46">
        <v>0</v>
      </c>
      <c r="T225" s="52">
        <v>0</v>
      </c>
      <c r="U225" s="46">
        <v>0</v>
      </c>
      <c r="V225" s="52">
        <v>0</v>
      </c>
      <c r="W225" s="46">
        <v>0</v>
      </c>
      <c r="X225" s="52">
        <v>0</v>
      </c>
      <c r="Y225" s="46">
        <v>0</v>
      </c>
      <c r="Z225" s="52">
        <v>0</v>
      </c>
      <c r="AA225" s="46">
        <v>0</v>
      </c>
      <c r="AB225" s="52">
        <v>0</v>
      </c>
      <c r="AC225" s="46">
        <v>0</v>
      </c>
      <c r="AD225" s="52">
        <v>0</v>
      </c>
      <c r="AE225" s="46">
        <v>0</v>
      </c>
      <c r="AF225" s="52">
        <v>0</v>
      </c>
      <c r="AG225" s="19"/>
    </row>
    <row r="226" spans="1:33" ht="15" customHeight="1" x14ac:dyDescent="0.2">
      <c r="B226" s="20"/>
      <c r="C226" s="29" t="s">
        <v>269</v>
      </c>
      <c r="D226" s="46">
        <v>4</v>
      </c>
      <c r="E226" s="31" t="s">
        <v>39</v>
      </c>
      <c r="F226" s="31">
        <v>49</v>
      </c>
      <c r="G226" s="33">
        <f t="shared" si="47"/>
        <v>196</v>
      </c>
      <c r="H226" s="33">
        <f>SUM(J226+L226+N226+P226)</f>
        <v>196</v>
      </c>
      <c r="I226" s="46">
        <v>1</v>
      </c>
      <c r="J226" s="52">
        <v>49</v>
      </c>
      <c r="K226" s="46">
        <v>1</v>
      </c>
      <c r="L226" s="52">
        <v>49</v>
      </c>
      <c r="M226" s="46">
        <v>1</v>
      </c>
      <c r="N226" s="52">
        <v>49</v>
      </c>
      <c r="O226" s="46">
        <v>1</v>
      </c>
      <c r="P226" s="52">
        <v>49</v>
      </c>
      <c r="Q226" s="46">
        <v>0</v>
      </c>
      <c r="R226" s="52">
        <v>0</v>
      </c>
      <c r="S226" s="46">
        <v>0</v>
      </c>
      <c r="T226" s="52">
        <v>0</v>
      </c>
      <c r="U226" s="46">
        <v>0</v>
      </c>
      <c r="V226" s="52">
        <v>0</v>
      </c>
      <c r="W226" s="46">
        <v>0</v>
      </c>
      <c r="X226" s="52">
        <v>0</v>
      </c>
      <c r="Y226" s="46">
        <v>0</v>
      </c>
      <c r="Z226" s="52">
        <v>0</v>
      </c>
      <c r="AA226" s="46">
        <v>0</v>
      </c>
      <c r="AB226" s="52">
        <v>0</v>
      </c>
      <c r="AC226" s="46">
        <v>0</v>
      </c>
      <c r="AD226" s="52">
        <v>0</v>
      </c>
      <c r="AE226" s="46">
        <v>0</v>
      </c>
      <c r="AF226" s="52">
        <v>0</v>
      </c>
      <c r="AG226" s="19"/>
    </row>
    <row r="227" spans="1:33" ht="15" customHeight="1" x14ac:dyDescent="0.2">
      <c r="B227" s="20"/>
      <c r="C227" s="29" t="s">
        <v>270</v>
      </c>
      <c r="D227" s="46">
        <v>10</v>
      </c>
      <c r="E227" s="31" t="s">
        <v>39</v>
      </c>
      <c r="F227" s="31">
        <v>35</v>
      </c>
      <c r="G227" s="33">
        <f t="shared" si="47"/>
        <v>350</v>
      </c>
      <c r="H227" s="33">
        <f>SUM(J227+L227+N227+P227+R227+T227+V227+X227+Z227+AB227)</f>
        <v>350</v>
      </c>
      <c r="I227" s="46">
        <v>1</v>
      </c>
      <c r="J227" s="52">
        <v>35</v>
      </c>
      <c r="K227" s="46">
        <v>1</v>
      </c>
      <c r="L227" s="52">
        <v>35</v>
      </c>
      <c r="M227" s="46">
        <v>1</v>
      </c>
      <c r="N227" s="52">
        <v>35</v>
      </c>
      <c r="O227" s="46">
        <v>1</v>
      </c>
      <c r="P227" s="52">
        <v>35</v>
      </c>
      <c r="Q227" s="46">
        <v>1</v>
      </c>
      <c r="R227" s="52">
        <v>35</v>
      </c>
      <c r="S227" s="46">
        <v>1</v>
      </c>
      <c r="T227" s="52">
        <v>35</v>
      </c>
      <c r="U227" s="46">
        <v>1</v>
      </c>
      <c r="V227" s="52">
        <v>35</v>
      </c>
      <c r="W227" s="46">
        <v>1</v>
      </c>
      <c r="X227" s="52">
        <v>35</v>
      </c>
      <c r="Y227" s="46">
        <v>1</v>
      </c>
      <c r="Z227" s="52">
        <v>35</v>
      </c>
      <c r="AA227" s="46">
        <v>1</v>
      </c>
      <c r="AB227" s="52">
        <v>35</v>
      </c>
      <c r="AC227" s="46">
        <v>0</v>
      </c>
      <c r="AD227" s="52">
        <v>0</v>
      </c>
      <c r="AE227" s="46">
        <v>0</v>
      </c>
      <c r="AF227" s="52">
        <v>0</v>
      </c>
      <c r="AG227" s="19"/>
    </row>
    <row r="228" spans="1:33" ht="15" customHeight="1" x14ac:dyDescent="0.2">
      <c r="B228" s="20"/>
      <c r="C228" s="29" t="s">
        <v>271</v>
      </c>
      <c r="D228" s="46">
        <v>3</v>
      </c>
      <c r="E228" s="31" t="s">
        <v>39</v>
      </c>
      <c r="F228" s="31">
        <v>35</v>
      </c>
      <c r="G228" s="33">
        <f t="shared" si="47"/>
        <v>105</v>
      </c>
      <c r="H228" s="33">
        <f>SUM(J228+L228+N228)</f>
        <v>105</v>
      </c>
      <c r="I228" s="46">
        <v>1</v>
      </c>
      <c r="J228" s="52">
        <v>35</v>
      </c>
      <c r="K228" s="46">
        <v>1</v>
      </c>
      <c r="L228" s="52">
        <v>35</v>
      </c>
      <c r="M228" s="46">
        <v>1</v>
      </c>
      <c r="N228" s="52">
        <v>35</v>
      </c>
      <c r="O228" s="46">
        <v>0</v>
      </c>
      <c r="P228" s="52">
        <v>0</v>
      </c>
      <c r="Q228" s="46">
        <v>0</v>
      </c>
      <c r="R228" s="52">
        <v>0</v>
      </c>
      <c r="S228" s="46">
        <v>0</v>
      </c>
      <c r="T228" s="52">
        <v>0</v>
      </c>
      <c r="U228" s="46">
        <v>0</v>
      </c>
      <c r="V228" s="52">
        <v>0</v>
      </c>
      <c r="W228" s="46">
        <v>0</v>
      </c>
      <c r="X228" s="52">
        <v>0</v>
      </c>
      <c r="Y228" s="46">
        <v>0</v>
      </c>
      <c r="Z228" s="52">
        <v>0</v>
      </c>
      <c r="AA228" s="46">
        <v>0</v>
      </c>
      <c r="AB228" s="52">
        <v>0</v>
      </c>
      <c r="AC228" s="46">
        <v>0</v>
      </c>
      <c r="AD228" s="52">
        <v>0</v>
      </c>
      <c r="AE228" s="46">
        <v>0</v>
      </c>
      <c r="AF228" s="52">
        <v>0</v>
      </c>
      <c r="AG228" s="19"/>
    </row>
    <row r="229" spans="1:33" ht="15" customHeight="1" x14ac:dyDescent="0.2">
      <c r="B229" s="20"/>
      <c r="C229" s="29" t="s">
        <v>272</v>
      </c>
      <c r="D229" s="46">
        <v>3</v>
      </c>
      <c r="E229" s="31" t="s">
        <v>39</v>
      </c>
      <c r="F229" s="31">
        <v>45</v>
      </c>
      <c r="G229" s="33">
        <f t="shared" si="47"/>
        <v>135</v>
      </c>
      <c r="H229" s="33">
        <f>SUM(J229+L229+N229)</f>
        <v>135</v>
      </c>
      <c r="I229" s="46">
        <v>1</v>
      </c>
      <c r="J229" s="52">
        <v>45</v>
      </c>
      <c r="K229" s="46">
        <v>1</v>
      </c>
      <c r="L229" s="52">
        <v>45</v>
      </c>
      <c r="M229" s="46">
        <v>1</v>
      </c>
      <c r="N229" s="52">
        <v>45</v>
      </c>
      <c r="O229" s="46">
        <v>0</v>
      </c>
      <c r="P229" s="52">
        <v>0</v>
      </c>
      <c r="Q229" s="46">
        <v>0</v>
      </c>
      <c r="R229" s="52">
        <v>0</v>
      </c>
      <c r="S229" s="46">
        <v>0</v>
      </c>
      <c r="T229" s="52">
        <v>0</v>
      </c>
      <c r="U229" s="46">
        <v>0</v>
      </c>
      <c r="V229" s="52">
        <v>0</v>
      </c>
      <c r="W229" s="46">
        <v>0</v>
      </c>
      <c r="X229" s="52">
        <v>0</v>
      </c>
      <c r="Y229" s="46">
        <v>0</v>
      </c>
      <c r="Z229" s="52">
        <v>0</v>
      </c>
      <c r="AA229" s="46">
        <v>0</v>
      </c>
      <c r="AB229" s="52">
        <v>0</v>
      </c>
      <c r="AC229" s="46">
        <v>0</v>
      </c>
      <c r="AD229" s="52">
        <v>0</v>
      </c>
      <c r="AE229" s="46">
        <v>0</v>
      </c>
      <c r="AF229" s="52">
        <v>0</v>
      </c>
      <c r="AG229" s="19"/>
    </row>
    <row r="230" spans="1:33" ht="15" customHeight="1" x14ac:dyDescent="0.2">
      <c r="B230" s="20"/>
      <c r="C230" s="29" t="s">
        <v>273</v>
      </c>
      <c r="D230" s="46">
        <v>1</v>
      </c>
      <c r="E230" s="31" t="s">
        <v>39</v>
      </c>
      <c r="F230" s="31">
        <v>89</v>
      </c>
      <c r="G230" s="33">
        <f t="shared" si="47"/>
        <v>89</v>
      </c>
      <c r="H230" s="33">
        <v>89</v>
      </c>
      <c r="I230" s="46">
        <v>1</v>
      </c>
      <c r="J230" s="52">
        <v>89</v>
      </c>
      <c r="K230" s="46">
        <v>0</v>
      </c>
      <c r="L230" s="52">
        <v>0</v>
      </c>
      <c r="M230" s="46">
        <v>0</v>
      </c>
      <c r="N230" s="52">
        <v>0</v>
      </c>
      <c r="O230" s="46">
        <v>0</v>
      </c>
      <c r="P230" s="52">
        <v>0</v>
      </c>
      <c r="Q230" s="46">
        <v>0</v>
      </c>
      <c r="R230" s="52">
        <v>0</v>
      </c>
      <c r="S230" s="46">
        <v>0</v>
      </c>
      <c r="T230" s="52">
        <v>0</v>
      </c>
      <c r="U230" s="46">
        <v>0</v>
      </c>
      <c r="V230" s="52">
        <v>0</v>
      </c>
      <c r="W230" s="46">
        <v>0</v>
      </c>
      <c r="X230" s="52">
        <v>0</v>
      </c>
      <c r="Y230" s="46">
        <v>0</v>
      </c>
      <c r="Z230" s="52">
        <v>0</v>
      </c>
      <c r="AA230" s="46">
        <v>0</v>
      </c>
      <c r="AB230" s="52">
        <v>0</v>
      </c>
      <c r="AC230" s="46">
        <v>0</v>
      </c>
      <c r="AD230" s="52">
        <v>0</v>
      </c>
      <c r="AE230" s="46">
        <v>0</v>
      </c>
      <c r="AF230" s="52">
        <v>0</v>
      </c>
      <c r="AG230" s="19"/>
    </row>
    <row r="231" spans="1:33" ht="24.75" customHeight="1" x14ac:dyDescent="0.2">
      <c r="B231" s="26">
        <v>254</v>
      </c>
      <c r="C231" s="21" t="s">
        <v>274</v>
      </c>
      <c r="D231" s="46"/>
      <c r="E231" s="20"/>
      <c r="F231" s="20"/>
      <c r="G231" s="27">
        <f>G232</f>
        <v>350</v>
      </c>
      <c r="H231" s="27">
        <v>350</v>
      </c>
      <c r="I231" s="80"/>
      <c r="J231" s="27">
        <v>350</v>
      </c>
      <c r="K231" s="80"/>
      <c r="L231" s="27">
        <v>0</v>
      </c>
      <c r="M231" s="80"/>
      <c r="N231" s="27">
        <v>0</v>
      </c>
      <c r="O231" s="80"/>
      <c r="P231" s="27">
        <v>0</v>
      </c>
      <c r="Q231" s="80"/>
      <c r="R231" s="27">
        <v>0</v>
      </c>
      <c r="S231" s="80"/>
      <c r="T231" s="27">
        <v>0</v>
      </c>
      <c r="U231" s="80"/>
      <c r="V231" s="27">
        <v>0</v>
      </c>
      <c r="W231" s="80"/>
      <c r="X231" s="27">
        <v>0</v>
      </c>
      <c r="Y231" s="80"/>
      <c r="Z231" s="27">
        <v>0</v>
      </c>
      <c r="AA231" s="80"/>
      <c r="AB231" s="27">
        <v>0</v>
      </c>
      <c r="AC231" s="80"/>
      <c r="AD231" s="27">
        <v>0</v>
      </c>
      <c r="AE231" s="80"/>
      <c r="AF231" s="27">
        <v>0</v>
      </c>
      <c r="AG231" s="19"/>
    </row>
    <row r="232" spans="1:33" ht="15" customHeight="1" x14ac:dyDescent="0.2">
      <c r="B232" s="20"/>
      <c r="C232" s="29" t="s">
        <v>275</v>
      </c>
      <c r="D232" s="30">
        <v>1</v>
      </c>
      <c r="E232" s="31" t="s">
        <v>39</v>
      </c>
      <c r="F232" s="44">
        <v>350</v>
      </c>
      <c r="G232" s="33">
        <f>D232*F232</f>
        <v>350</v>
      </c>
      <c r="H232" s="33">
        <v>350</v>
      </c>
      <c r="I232" s="46">
        <v>1</v>
      </c>
      <c r="J232" s="52">
        <v>350</v>
      </c>
      <c r="K232" s="46">
        <v>0</v>
      </c>
      <c r="L232" s="52">
        <v>0</v>
      </c>
      <c r="M232" s="46">
        <v>0</v>
      </c>
      <c r="N232" s="52">
        <v>0</v>
      </c>
      <c r="O232" s="46">
        <v>0</v>
      </c>
      <c r="P232" s="52">
        <v>0</v>
      </c>
      <c r="Q232" s="46">
        <v>0</v>
      </c>
      <c r="R232" s="52">
        <v>0</v>
      </c>
      <c r="S232" s="46">
        <v>0</v>
      </c>
      <c r="T232" s="52">
        <v>0</v>
      </c>
      <c r="U232" s="46">
        <v>0</v>
      </c>
      <c r="V232" s="52">
        <v>0</v>
      </c>
      <c r="W232" s="46">
        <v>0</v>
      </c>
      <c r="X232" s="52">
        <v>0</v>
      </c>
      <c r="Y232" s="46">
        <v>0</v>
      </c>
      <c r="Z232" s="52">
        <v>0</v>
      </c>
      <c r="AA232" s="46">
        <v>0</v>
      </c>
      <c r="AB232" s="52">
        <v>0</v>
      </c>
      <c r="AC232" s="46">
        <v>0</v>
      </c>
      <c r="AD232" s="52">
        <v>0</v>
      </c>
      <c r="AE232" s="46">
        <v>0</v>
      </c>
      <c r="AF232" s="52">
        <v>0</v>
      </c>
      <c r="AG232" s="19"/>
    </row>
    <row r="233" spans="1:33" ht="22.5" customHeight="1" x14ac:dyDescent="0.2">
      <c r="B233" s="26">
        <v>256</v>
      </c>
      <c r="C233" s="21" t="s">
        <v>276</v>
      </c>
      <c r="D233" s="52"/>
      <c r="E233" s="31"/>
      <c r="F233" s="31"/>
      <c r="G233" s="27">
        <f>SUM(G234:G236)</f>
        <v>4099</v>
      </c>
      <c r="H233" s="27">
        <f>SUM(H234:H236)</f>
        <v>4099</v>
      </c>
      <c r="I233" s="54"/>
      <c r="J233" s="27">
        <f>SUM(J234:J236)</f>
        <v>341.59000000000003</v>
      </c>
      <c r="K233" s="50"/>
      <c r="L233" s="27">
        <f>SUM(L234:L236)</f>
        <v>341.59000000000003</v>
      </c>
      <c r="M233" s="50"/>
      <c r="N233" s="27">
        <f>SUM(N234:N236)</f>
        <v>341.59000000000003</v>
      </c>
      <c r="O233" s="50"/>
      <c r="P233" s="27">
        <f>SUM(P234:P236)</f>
        <v>341.59000000000003</v>
      </c>
      <c r="Q233" s="50"/>
      <c r="R233" s="27">
        <f>SUM(R234:R236)</f>
        <v>341.59000000000003</v>
      </c>
      <c r="S233" s="50"/>
      <c r="T233" s="27">
        <f>SUM(T234:T236)</f>
        <v>341.59000000000003</v>
      </c>
      <c r="U233" s="50"/>
      <c r="V233" s="27">
        <f>SUM(V234:V236)</f>
        <v>341.59000000000003</v>
      </c>
      <c r="W233" s="50"/>
      <c r="X233" s="27">
        <f>SUM(X234:X236)</f>
        <v>341.59000000000003</v>
      </c>
      <c r="Y233" s="50"/>
      <c r="Z233" s="27">
        <f>SUM(Z234:Z236)</f>
        <v>341.57</v>
      </c>
      <c r="AA233" s="50"/>
      <c r="AB233" s="27">
        <f>SUM(AB234:AB236)</f>
        <v>341.57</v>
      </c>
      <c r="AC233" s="50"/>
      <c r="AD233" s="27">
        <f>SUM(AD234:AD236)</f>
        <v>341.57</v>
      </c>
      <c r="AE233" s="50"/>
      <c r="AF233" s="27">
        <f>SUM(AF234:AF236)</f>
        <v>341.57</v>
      </c>
      <c r="AG233" s="19"/>
    </row>
    <row r="234" spans="1:33" ht="24.75" customHeight="1" x14ac:dyDescent="0.2">
      <c r="B234" s="26"/>
      <c r="C234" s="29" t="s">
        <v>277</v>
      </c>
      <c r="D234" s="30">
        <v>50</v>
      </c>
      <c r="E234" s="31" t="s">
        <v>278</v>
      </c>
      <c r="F234" s="44">
        <v>29.14</v>
      </c>
      <c r="G234" s="33">
        <f t="shared" ref="G234:G236" si="48">D234*F234</f>
        <v>1457</v>
      </c>
      <c r="H234" s="33">
        <f>SUM(J234+L234+N234+P234+R234+T234+V234+X234+Z234+AB234+AD234+AF234)</f>
        <v>1457.0000000000002</v>
      </c>
      <c r="I234" s="34">
        <v>5</v>
      </c>
      <c r="J234" s="35">
        <v>121.42</v>
      </c>
      <c r="K234" s="34">
        <v>5</v>
      </c>
      <c r="L234" s="35">
        <v>121.42</v>
      </c>
      <c r="M234" s="34">
        <v>4</v>
      </c>
      <c r="N234" s="35">
        <v>121.42</v>
      </c>
      <c r="O234" s="34">
        <v>4</v>
      </c>
      <c r="P234" s="35">
        <v>121.42</v>
      </c>
      <c r="Q234" s="34">
        <v>4</v>
      </c>
      <c r="R234" s="35">
        <v>121.42</v>
      </c>
      <c r="S234" s="34">
        <v>4</v>
      </c>
      <c r="T234" s="35">
        <v>121.42</v>
      </c>
      <c r="U234" s="34">
        <v>4</v>
      </c>
      <c r="V234" s="35">
        <v>121.42</v>
      </c>
      <c r="W234" s="34">
        <v>4</v>
      </c>
      <c r="X234" s="35">
        <v>121.42</v>
      </c>
      <c r="Y234" s="34">
        <v>4</v>
      </c>
      <c r="Z234" s="35">
        <v>121.41</v>
      </c>
      <c r="AA234" s="34">
        <v>4</v>
      </c>
      <c r="AB234" s="35">
        <v>121.41</v>
      </c>
      <c r="AC234" s="34">
        <v>4</v>
      </c>
      <c r="AD234" s="35">
        <v>121.41</v>
      </c>
      <c r="AE234" s="34">
        <v>4</v>
      </c>
      <c r="AF234" s="35">
        <v>121.41</v>
      </c>
      <c r="AG234" s="19"/>
    </row>
    <row r="235" spans="1:33" ht="12.75" customHeight="1" x14ac:dyDescent="0.2">
      <c r="B235" s="26"/>
      <c r="C235" s="29" t="s">
        <v>279</v>
      </c>
      <c r="D235" s="30">
        <v>50</v>
      </c>
      <c r="E235" s="31" t="s">
        <v>278</v>
      </c>
      <c r="F235" s="44">
        <v>29.14</v>
      </c>
      <c r="G235" s="33">
        <f t="shared" si="48"/>
        <v>1457</v>
      </c>
      <c r="H235" s="33">
        <f>SUM(J235+L235+N235+P235+R235+T235+V235+X235+Z235+AB235+AD235+AF235)</f>
        <v>1457.0000000000002</v>
      </c>
      <c r="I235" s="34">
        <v>5</v>
      </c>
      <c r="J235" s="35">
        <v>121.42</v>
      </c>
      <c r="K235" s="34">
        <v>5</v>
      </c>
      <c r="L235" s="35">
        <v>121.42</v>
      </c>
      <c r="M235" s="34">
        <v>4</v>
      </c>
      <c r="N235" s="35">
        <v>121.42</v>
      </c>
      <c r="O235" s="34">
        <v>4</v>
      </c>
      <c r="P235" s="35">
        <v>121.42</v>
      </c>
      <c r="Q235" s="34">
        <v>4</v>
      </c>
      <c r="R235" s="35">
        <v>121.42</v>
      </c>
      <c r="S235" s="34">
        <v>4</v>
      </c>
      <c r="T235" s="35">
        <v>121.42</v>
      </c>
      <c r="U235" s="34">
        <v>4</v>
      </c>
      <c r="V235" s="35">
        <v>121.42</v>
      </c>
      <c r="W235" s="34">
        <v>4</v>
      </c>
      <c r="X235" s="35">
        <v>121.42</v>
      </c>
      <c r="Y235" s="34">
        <v>4</v>
      </c>
      <c r="Z235" s="35">
        <v>121.41</v>
      </c>
      <c r="AA235" s="34">
        <v>4</v>
      </c>
      <c r="AB235" s="35">
        <v>121.41</v>
      </c>
      <c r="AC235" s="34">
        <v>4</v>
      </c>
      <c r="AD235" s="35">
        <v>121.41</v>
      </c>
      <c r="AE235" s="34">
        <v>4</v>
      </c>
      <c r="AF235" s="35">
        <v>121.41</v>
      </c>
      <c r="AG235" s="19"/>
    </row>
    <row r="236" spans="1:33" ht="12.75" customHeight="1" x14ac:dyDescent="0.2">
      <c r="B236" s="26"/>
      <c r="C236" s="29" t="s">
        <v>280</v>
      </c>
      <c r="D236" s="30">
        <v>30</v>
      </c>
      <c r="E236" s="31" t="s">
        <v>281</v>
      </c>
      <c r="F236" s="44">
        <v>39.5</v>
      </c>
      <c r="G236" s="33">
        <f t="shared" si="48"/>
        <v>1185</v>
      </c>
      <c r="H236" s="33">
        <f>SUM(J236+L236+N236+P236+R236+T236+V236+X236+Z236+AB236+AD236+AF236)</f>
        <v>1185</v>
      </c>
      <c r="I236" s="34">
        <v>3</v>
      </c>
      <c r="J236" s="35">
        <v>98.75</v>
      </c>
      <c r="K236" s="34">
        <v>3</v>
      </c>
      <c r="L236" s="35">
        <v>98.75</v>
      </c>
      <c r="M236" s="34">
        <v>3</v>
      </c>
      <c r="N236" s="35">
        <v>98.75</v>
      </c>
      <c r="O236" s="34">
        <v>3</v>
      </c>
      <c r="P236" s="35">
        <v>98.75</v>
      </c>
      <c r="Q236" s="34">
        <v>3</v>
      </c>
      <c r="R236" s="35">
        <v>98.75</v>
      </c>
      <c r="S236" s="34">
        <v>3</v>
      </c>
      <c r="T236" s="35">
        <v>98.75</v>
      </c>
      <c r="U236" s="34">
        <v>2</v>
      </c>
      <c r="V236" s="35">
        <v>98.75</v>
      </c>
      <c r="W236" s="34">
        <v>2</v>
      </c>
      <c r="X236" s="35">
        <v>98.75</v>
      </c>
      <c r="Y236" s="34">
        <v>2</v>
      </c>
      <c r="Z236" s="35">
        <v>98.75</v>
      </c>
      <c r="AA236" s="34">
        <v>2</v>
      </c>
      <c r="AB236" s="35">
        <v>98.75</v>
      </c>
      <c r="AC236" s="34">
        <v>2</v>
      </c>
      <c r="AD236" s="35">
        <v>98.75</v>
      </c>
      <c r="AE236" s="34">
        <v>2</v>
      </c>
      <c r="AF236" s="35">
        <v>98.75</v>
      </c>
      <c r="AG236" s="19"/>
    </row>
    <row r="237" spans="1:33" ht="15" customHeight="1" x14ac:dyDescent="0.2">
      <c r="B237" s="20">
        <v>2600</v>
      </c>
      <c r="C237" s="21" t="s">
        <v>282</v>
      </c>
      <c r="D237" s="46"/>
      <c r="E237" s="20"/>
      <c r="F237" s="20"/>
      <c r="G237" s="50">
        <f>SUM(G238)</f>
        <v>516820</v>
      </c>
      <c r="H237" s="50">
        <f>SUM(H238)</f>
        <v>516820</v>
      </c>
      <c r="I237" s="51"/>
      <c r="J237" s="50">
        <f>SUM(J238)</f>
        <v>44205</v>
      </c>
      <c r="K237" s="51" t="s">
        <v>134</v>
      </c>
      <c r="L237" s="50">
        <f>SUM(L238)</f>
        <v>42965</v>
      </c>
      <c r="M237" s="51" t="s">
        <v>134</v>
      </c>
      <c r="N237" s="50">
        <f>SUM(N238)</f>
        <v>42965</v>
      </c>
      <c r="O237" s="51" t="s">
        <v>134</v>
      </c>
      <c r="P237" s="50">
        <f>SUM(P238)</f>
        <v>42965</v>
      </c>
      <c r="Q237" s="51" t="s">
        <v>134</v>
      </c>
      <c r="R237" s="50">
        <f>SUM(R238)</f>
        <v>42965</v>
      </c>
      <c r="S237" s="51" t="s">
        <v>134</v>
      </c>
      <c r="T237" s="50">
        <f>SUM(T238)</f>
        <v>42965</v>
      </c>
      <c r="U237" s="51" t="s">
        <v>134</v>
      </c>
      <c r="V237" s="50">
        <f>SUM(V238)</f>
        <v>42965</v>
      </c>
      <c r="W237" s="51" t="s">
        <v>134</v>
      </c>
      <c r="X237" s="50">
        <f>SUM(X238)</f>
        <v>42965</v>
      </c>
      <c r="Y237" s="51" t="s">
        <v>134</v>
      </c>
      <c r="Z237" s="50">
        <f>SUM(Z238)</f>
        <v>42965</v>
      </c>
      <c r="AA237" s="51" t="s">
        <v>134</v>
      </c>
      <c r="AB237" s="50">
        <f>SUM(AB238)</f>
        <v>42965</v>
      </c>
      <c r="AC237" s="51" t="s">
        <v>134</v>
      </c>
      <c r="AD237" s="50">
        <f>SUM(AD238)</f>
        <v>42965</v>
      </c>
      <c r="AE237" s="51" t="s">
        <v>134</v>
      </c>
      <c r="AF237" s="50">
        <f>SUM(AF238)</f>
        <v>42965</v>
      </c>
      <c r="AG237" s="19"/>
    </row>
    <row r="238" spans="1:33" ht="14.25" customHeight="1" x14ac:dyDescent="0.2">
      <c r="B238" s="26">
        <v>261</v>
      </c>
      <c r="C238" s="21" t="s">
        <v>283</v>
      </c>
      <c r="D238" s="30"/>
      <c r="E238" s="20"/>
      <c r="F238" s="20"/>
      <c r="G238" s="27">
        <f>SUM(G239:G241)</f>
        <v>516820</v>
      </c>
      <c r="H238" s="27">
        <f>SUM(H239:H241)</f>
        <v>516820</v>
      </c>
      <c r="I238" s="58"/>
      <c r="J238" s="27">
        <f>SUM(J239:J241)</f>
        <v>44205</v>
      </c>
      <c r="K238" s="24"/>
      <c r="L238" s="27">
        <f>SUM(L239:L241)</f>
        <v>42965</v>
      </c>
      <c r="M238" s="24"/>
      <c r="N238" s="27">
        <f>SUM(N239:N241)</f>
        <v>42965</v>
      </c>
      <c r="O238" s="24"/>
      <c r="P238" s="27">
        <f>SUM(P239:P241)</f>
        <v>42965</v>
      </c>
      <c r="Q238" s="24"/>
      <c r="R238" s="27">
        <f>SUM(R239:R241)</f>
        <v>42965</v>
      </c>
      <c r="S238" s="24"/>
      <c r="T238" s="27">
        <f>SUM(T239:T241)</f>
        <v>42965</v>
      </c>
      <c r="U238" s="24"/>
      <c r="V238" s="27">
        <f>SUM(V239:V241)</f>
        <v>42965</v>
      </c>
      <c r="W238" s="24"/>
      <c r="X238" s="27">
        <f>SUM(X239:X241)</f>
        <v>42965</v>
      </c>
      <c r="Y238" s="24"/>
      <c r="Z238" s="27">
        <f>SUM(Z239:Z241)</f>
        <v>42965</v>
      </c>
      <c r="AA238" s="24"/>
      <c r="AB238" s="27">
        <f>SUM(AB239:AB241)</f>
        <v>42965</v>
      </c>
      <c r="AC238" s="24"/>
      <c r="AD238" s="27">
        <f>SUM(AD239:AD241)</f>
        <v>42965</v>
      </c>
      <c r="AE238" s="24"/>
      <c r="AF238" s="27">
        <f>SUM(AF239:AF241)</f>
        <v>42965</v>
      </c>
      <c r="AG238" s="19"/>
    </row>
    <row r="239" spans="1:33" ht="12" customHeight="1" x14ac:dyDescent="0.2">
      <c r="A239" s="36"/>
      <c r="B239" s="53"/>
      <c r="C239" s="29" t="s">
        <v>284</v>
      </c>
      <c r="D239" s="46">
        <v>44</v>
      </c>
      <c r="E239" s="31" t="s">
        <v>285</v>
      </c>
      <c r="F239" s="31">
        <v>155</v>
      </c>
      <c r="G239" s="33">
        <f>D239*F239</f>
        <v>6820</v>
      </c>
      <c r="H239" s="33">
        <f t="shared" ref="H239:H241" si="49">J239+L239+N239+P239+R239+T239+V239+X239+Z239+AB239+AD239+AF239</f>
        <v>6820</v>
      </c>
      <c r="I239" s="54">
        <v>11</v>
      </c>
      <c r="J239" s="53">
        <v>1705</v>
      </c>
      <c r="K239" s="54">
        <v>3</v>
      </c>
      <c r="L239" s="53">
        <v>465</v>
      </c>
      <c r="M239" s="54">
        <v>3</v>
      </c>
      <c r="N239" s="53">
        <v>465</v>
      </c>
      <c r="O239" s="54">
        <v>3</v>
      </c>
      <c r="P239" s="53">
        <v>465</v>
      </c>
      <c r="Q239" s="54">
        <v>3</v>
      </c>
      <c r="R239" s="53">
        <v>465</v>
      </c>
      <c r="S239" s="54">
        <v>3</v>
      </c>
      <c r="T239" s="53">
        <v>465</v>
      </c>
      <c r="U239" s="54">
        <v>3</v>
      </c>
      <c r="V239" s="53">
        <v>465</v>
      </c>
      <c r="W239" s="54">
        <v>3</v>
      </c>
      <c r="X239" s="53">
        <v>465</v>
      </c>
      <c r="Y239" s="54">
        <v>3</v>
      </c>
      <c r="Z239" s="53">
        <v>465</v>
      </c>
      <c r="AA239" s="54">
        <v>3</v>
      </c>
      <c r="AB239" s="53">
        <v>465</v>
      </c>
      <c r="AC239" s="54">
        <v>3</v>
      </c>
      <c r="AD239" s="53">
        <v>465</v>
      </c>
      <c r="AE239" s="54">
        <v>3</v>
      </c>
      <c r="AF239" s="53">
        <v>465</v>
      </c>
      <c r="AG239" s="19"/>
    </row>
    <row r="240" spans="1:33" ht="12" customHeight="1" x14ac:dyDescent="0.2">
      <c r="A240" s="81"/>
      <c r="B240" s="26"/>
      <c r="C240" s="29" t="s">
        <v>286</v>
      </c>
      <c r="D240" s="30">
        <v>18000</v>
      </c>
      <c r="E240" s="31" t="s">
        <v>285</v>
      </c>
      <c r="F240" s="44">
        <v>21</v>
      </c>
      <c r="G240" s="33">
        <f>D240*F240</f>
        <v>378000</v>
      </c>
      <c r="H240" s="33">
        <f t="shared" si="49"/>
        <v>378000</v>
      </c>
      <c r="I240" s="34">
        <v>1500</v>
      </c>
      <c r="J240" s="35">
        <v>31500</v>
      </c>
      <c r="K240" s="34">
        <v>1500</v>
      </c>
      <c r="L240" s="35">
        <v>31500</v>
      </c>
      <c r="M240" s="34">
        <v>1500</v>
      </c>
      <c r="N240" s="35">
        <v>31500</v>
      </c>
      <c r="O240" s="34">
        <v>1500</v>
      </c>
      <c r="P240" s="35">
        <v>31500</v>
      </c>
      <c r="Q240" s="34">
        <v>1500</v>
      </c>
      <c r="R240" s="35">
        <v>31500</v>
      </c>
      <c r="S240" s="34">
        <v>1500</v>
      </c>
      <c r="T240" s="35">
        <v>31500</v>
      </c>
      <c r="U240" s="34">
        <v>1500</v>
      </c>
      <c r="V240" s="35">
        <v>31500</v>
      </c>
      <c r="W240" s="34">
        <v>1500</v>
      </c>
      <c r="X240" s="35">
        <v>31500</v>
      </c>
      <c r="Y240" s="34">
        <v>1500</v>
      </c>
      <c r="Z240" s="35">
        <v>31500</v>
      </c>
      <c r="AA240" s="34">
        <v>1500</v>
      </c>
      <c r="AB240" s="35">
        <v>31500</v>
      </c>
      <c r="AC240" s="34">
        <v>1500</v>
      </c>
      <c r="AD240" s="35">
        <v>31500</v>
      </c>
      <c r="AE240" s="34">
        <v>1500</v>
      </c>
      <c r="AF240" s="35">
        <v>31500</v>
      </c>
      <c r="AG240" s="19"/>
    </row>
    <row r="241" spans="1:33" ht="12.75" customHeight="1" x14ac:dyDescent="0.2">
      <c r="A241" s="81"/>
      <c r="B241" s="26"/>
      <c r="C241" s="29" t="s">
        <v>287</v>
      </c>
      <c r="D241" s="30">
        <v>6000</v>
      </c>
      <c r="E241" s="31" t="s">
        <v>285</v>
      </c>
      <c r="F241" s="44">
        <v>22</v>
      </c>
      <c r="G241" s="33">
        <f>D241*F241</f>
        <v>132000</v>
      </c>
      <c r="H241" s="33">
        <f t="shared" si="49"/>
        <v>132000</v>
      </c>
      <c r="I241" s="34">
        <v>500</v>
      </c>
      <c r="J241" s="35">
        <v>11000</v>
      </c>
      <c r="K241" s="34">
        <v>500</v>
      </c>
      <c r="L241" s="35">
        <v>11000</v>
      </c>
      <c r="M241" s="34">
        <v>500</v>
      </c>
      <c r="N241" s="35">
        <v>11000</v>
      </c>
      <c r="O241" s="34">
        <v>500</v>
      </c>
      <c r="P241" s="35">
        <v>11000</v>
      </c>
      <c r="Q241" s="34">
        <v>500</v>
      </c>
      <c r="R241" s="35">
        <v>11000</v>
      </c>
      <c r="S241" s="34">
        <v>500</v>
      </c>
      <c r="T241" s="35">
        <v>11000</v>
      </c>
      <c r="U241" s="34">
        <v>500</v>
      </c>
      <c r="V241" s="35">
        <v>11000</v>
      </c>
      <c r="W241" s="34">
        <v>500</v>
      </c>
      <c r="X241" s="35">
        <v>11000</v>
      </c>
      <c r="Y241" s="34">
        <v>500</v>
      </c>
      <c r="Z241" s="35">
        <v>11000</v>
      </c>
      <c r="AA241" s="34">
        <v>500</v>
      </c>
      <c r="AB241" s="35">
        <v>11000</v>
      </c>
      <c r="AC241" s="34">
        <v>500</v>
      </c>
      <c r="AD241" s="35">
        <v>11000</v>
      </c>
      <c r="AE241" s="34">
        <v>500</v>
      </c>
      <c r="AF241" s="35">
        <v>11000</v>
      </c>
      <c r="AG241" s="19"/>
    </row>
    <row r="242" spans="1:33" ht="24.75" customHeight="1" x14ac:dyDescent="0.2">
      <c r="A242" s="64"/>
      <c r="B242" s="20">
        <v>2700</v>
      </c>
      <c r="C242" s="21" t="s">
        <v>288</v>
      </c>
      <c r="D242" s="30"/>
      <c r="E242" s="23"/>
      <c r="F242" s="23"/>
      <c r="G242" s="24">
        <f>SUM(G243,G247,G252,G254)</f>
        <v>87555</v>
      </c>
      <c r="H242" s="24">
        <f>SUM(H243,H247,H252,H254)</f>
        <v>87555</v>
      </c>
      <c r="I242" s="58"/>
      <c r="J242" s="24">
        <f>SUM(J243,J247,J252,J254)</f>
        <v>19777</v>
      </c>
      <c r="K242" s="58" t="s">
        <v>134</v>
      </c>
      <c r="L242" s="24">
        <f>SUM(L243,L247,L252,L254)</f>
        <v>1371.7</v>
      </c>
      <c r="M242" s="58" t="s">
        <v>134</v>
      </c>
      <c r="N242" s="24">
        <f>SUM(N243,N247,N252,N254)</f>
        <v>18708</v>
      </c>
      <c r="O242" s="58" t="s">
        <v>134</v>
      </c>
      <c r="P242" s="24">
        <f>SUM(P243,P247,P252,P254)</f>
        <v>1718</v>
      </c>
      <c r="Q242" s="58" t="s">
        <v>134</v>
      </c>
      <c r="R242" s="24">
        <f>SUM(R243,R247,R252,R254)</f>
        <v>19104.7</v>
      </c>
      <c r="S242" s="58" t="s">
        <v>134</v>
      </c>
      <c r="T242" s="24">
        <f>SUM(T243,T247,T252,T254)</f>
        <v>1198</v>
      </c>
      <c r="U242" s="58" t="s">
        <v>134</v>
      </c>
      <c r="V242" s="24">
        <f>SUM(V243,V247,V252,V254)</f>
        <v>1624.7</v>
      </c>
      <c r="W242" s="58" t="s">
        <v>134</v>
      </c>
      <c r="X242" s="24">
        <f>SUM(X243,X247,X252,X254)</f>
        <v>18518</v>
      </c>
      <c r="Y242" s="58" t="s">
        <v>134</v>
      </c>
      <c r="Z242" s="24">
        <f>SUM(Z243,Z247,Z252,Z254)</f>
        <v>1278</v>
      </c>
      <c r="AA242" s="58" t="s">
        <v>134</v>
      </c>
      <c r="AB242" s="24">
        <f>SUM(AB243,AB247,AB252,AB254)</f>
        <v>1688</v>
      </c>
      <c r="AC242" s="58" t="s">
        <v>134</v>
      </c>
      <c r="AD242" s="24">
        <f>SUM(AD243,AD247,AD252,AD254)</f>
        <v>1560.9</v>
      </c>
      <c r="AE242" s="58" t="s">
        <v>134</v>
      </c>
      <c r="AF242" s="24">
        <f>SUM(AF243,AF247,AF252,AF254)</f>
        <v>1008</v>
      </c>
      <c r="AG242" s="19"/>
    </row>
    <row r="243" spans="1:33" ht="15" customHeight="1" x14ac:dyDescent="0.2">
      <c r="A243" s="64"/>
      <c r="B243" s="26">
        <v>271</v>
      </c>
      <c r="C243" s="21" t="s">
        <v>289</v>
      </c>
      <c r="D243" s="30"/>
      <c r="E243" s="20"/>
      <c r="F243" s="20"/>
      <c r="G243" s="27">
        <f>SUM(G244:G246)</f>
        <v>76160</v>
      </c>
      <c r="H243" s="57">
        <f>H244+H245+H246</f>
        <v>76160</v>
      </c>
      <c r="I243" s="58"/>
      <c r="J243" s="57">
        <f>J244+J245+J246</f>
        <v>18185</v>
      </c>
      <c r="K243" s="24"/>
      <c r="L243" s="57">
        <f>L244+L245+L246</f>
        <v>495</v>
      </c>
      <c r="M243" s="24"/>
      <c r="N243" s="57">
        <f>N244+N245+N246</f>
        <v>18005</v>
      </c>
      <c r="O243" s="24"/>
      <c r="P243" s="57">
        <f>P244+P245+P246</f>
        <v>495</v>
      </c>
      <c r="Q243" s="24"/>
      <c r="R243" s="57">
        <f>R244+R245+R246</f>
        <v>18005</v>
      </c>
      <c r="S243" s="24"/>
      <c r="T243" s="57">
        <f>T244+T245+T246</f>
        <v>495</v>
      </c>
      <c r="U243" s="24"/>
      <c r="V243" s="57">
        <f>V244+V245+V246</f>
        <v>495</v>
      </c>
      <c r="W243" s="24"/>
      <c r="X243" s="57">
        <f>X244+X245+X246</f>
        <v>18005</v>
      </c>
      <c r="Y243" s="24"/>
      <c r="Z243" s="57">
        <f>Z244+Z245+Z246</f>
        <v>495</v>
      </c>
      <c r="AA243" s="24"/>
      <c r="AB243" s="57">
        <f>AB244+AB245+AB246</f>
        <v>495</v>
      </c>
      <c r="AC243" s="24"/>
      <c r="AD243" s="57">
        <f>AD244+AD245+AD246</f>
        <v>495</v>
      </c>
      <c r="AE243" s="24"/>
      <c r="AF243" s="57">
        <f>AF244+AF245+AF246</f>
        <v>495</v>
      </c>
      <c r="AG243" s="19"/>
    </row>
    <row r="244" spans="1:33" ht="14.25" customHeight="1" x14ac:dyDescent="0.2">
      <c r="A244" s="64"/>
      <c r="B244" s="26"/>
      <c r="C244" s="29" t="s">
        <v>290</v>
      </c>
      <c r="D244" s="30">
        <v>136</v>
      </c>
      <c r="E244" s="31" t="s">
        <v>39</v>
      </c>
      <c r="F244" s="44">
        <v>395</v>
      </c>
      <c r="G244" s="33">
        <f>F244*D244</f>
        <v>53720</v>
      </c>
      <c r="H244" s="33">
        <f t="shared" ref="H244:H246" si="50">J244+L244+N244+P244+R244+T244+V244+X244+Z244+AB244+AD244+AF244</f>
        <v>53720</v>
      </c>
      <c r="I244" s="34">
        <v>34</v>
      </c>
      <c r="J244" s="35">
        <v>13430</v>
      </c>
      <c r="K244" s="34">
        <v>0</v>
      </c>
      <c r="L244" s="35">
        <v>0</v>
      </c>
      <c r="M244" s="34">
        <v>34</v>
      </c>
      <c r="N244" s="35">
        <v>13430</v>
      </c>
      <c r="O244" s="34">
        <v>0</v>
      </c>
      <c r="P244" s="35">
        <v>0</v>
      </c>
      <c r="Q244" s="34">
        <v>34</v>
      </c>
      <c r="R244" s="35">
        <v>13430</v>
      </c>
      <c r="S244" s="34">
        <v>0</v>
      </c>
      <c r="T244" s="35">
        <v>0</v>
      </c>
      <c r="U244" s="34">
        <v>0</v>
      </c>
      <c r="V244" s="35">
        <v>0</v>
      </c>
      <c r="W244" s="34">
        <v>34</v>
      </c>
      <c r="X244" s="35">
        <v>13430</v>
      </c>
      <c r="Y244" s="34">
        <v>0</v>
      </c>
      <c r="Z244" s="35">
        <v>0</v>
      </c>
      <c r="AA244" s="34">
        <v>0</v>
      </c>
      <c r="AB244" s="35">
        <v>0</v>
      </c>
      <c r="AC244" s="34">
        <v>0</v>
      </c>
      <c r="AD244" s="35">
        <v>0</v>
      </c>
      <c r="AE244" s="34">
        <v>0</v>
      </c>
      <c r="AF244" s="35">
        <v>0</v>
      </c>
      <c r="AG244" s="19"/>
    </row>
    <row r="245" spans="1:33" ht="14.25" customHeight="1" x14ac:dyDescent="0.2">
      <c r="A245" s="64"/>
      <c r="B245" s="26"/>
      <c r="C245" s="29" t="s">
        <v>291</v>
      </c>
      <c r="D245" s="30">
        <v>136</v>
      </c>
      <c r="E245" s="31" t="s">
        <v>39</v>
      </c>
      <c r="F245" s="44">
        <v>120</v>
      </c>
      <c r="G245" s="33">
        <f>F245*D245</f>
        <v>16320</v>
      </c>
      <c r="H245" s="33">
        <f t="shared" si="50"/>
        <v>16320</v>
      </c>
      <c r="I245" s="34">
        <v>34</v>
      </c>
      <c r="J245" s="35">
        <v>4080</v>
      </c>
      <c r="K245" s="34">
        <v>0</v>
      </c>
      <c r="L245" s="35">
        <v>0</v>
      </c>
      <c r="M245" s="34">
        <v>34</v>
      </c>
      <c r="N245" s="35">
        <v>4080</v>
      </c>
      <c r="O245" s="34">
        <v>0</v>
      </c>
      <c r="P245" s="35">
        <v>0</v>
      </c>
      <c r="Q245" s="34">
        <v>34</v>
      </c>
      <c r="R245" s="35">
        <v>4080</v>
      </c>
      <c r="S245" s="34">
        <v>0</v>
      </c>
      <c r="T245" s="35">
        <v>0</v>
      </c>
      <c r="U245" s="34">
        <v>0</v>
      </c>
      <c r="V245" s="35">
        <v>0</v>
      </c>
      <c r="W245" s="34">
        <v>34</v>
      </c>
      <c r="X245" s="35">
        <v>4080</v>
      </c>
      <c r="Y245" s="34">
        <v>0</v>
      </c>
      <c r="Z245" s="35">
        <v>0</v>
      </c>
      <c r="AA245" s="34">
        <v>0</v>
      </c>
      <c r="AB245" s="35">
        <v>0</v>
      </c>
      <c r="AC245" s="34">
        <v>0</v>
      </c>
      <c r="AD245" s="35">
        <v>0</v>
      </c>
      <c r="AE245" s="34">
        <v>0</v>
      </c>
      <c r="AF245" s="35">
        <v>0</v>
      </c>
      <c r="AG245" s="19"/>
    </row>
    <row r="246" spans="1:33" ht="14.25" customHeight="1" x14ac:dyDescent="0.2">
      <c r="A246" s="64"/>
      <c r="B246" s="26"/>
      <c r="C246" s="29" t="s">
        <v>292</v>
      </c>
      <c r="D246" s="30">
        <v>136</v>
      </c>
      <c r="E246" s="31" t="s">
        <v>39</v>
      </c>
      <c r="F246" s="44">
        <v>45</v>
      </c>
      <c r="G246" s="33">
        <f>F246*D246</f>
        <v>6120</v>
      </c>
      <c r="H246" s="33">
        <f t="shared" si="50"/>
        <v>6120</v>
      </c>
      <c r="I246" s="34">
        <v>15</v>
      </c>
      <c r="J246" s="35">
        <v>675</v>
      </c>
      <c r="K246" s="34">
        <v>11</v>
      </c>
      <c r="L246" s="35">
        <v>495</v>
      </c>
      <c r="M246" s="34">
        <v>11</v>
      </c>
      <c r="N246" s="35">
        <v>495</v>
      </c>
      <c r="O246" s="34">
        <v>11</v>
      </c>
      <c r="P246" s="35">
        <v>495</v>
      </c>
      <c r="Q246" s="34">
        <v>11</v>
      </c>
      <c r="R246" s="35">
        <v>495</v>
      </c>
      <c r="S246" s="34">
        <v>11</v>
      </c>
      <c r="T246" s="35">
        <v>495</v>
      </c>
      <c r="U246" s="34">
        <v>11</v>
      </c>
      <c r="V246" s="35">
        <v>495</v>
      </c>
      <c r="W246" s="34">
        <v>11</v>
      </c>
      <c r="X246" s="35">
        <v>495</v>
      </c>
      <c r="Y246" s="34">
        <v>11</v>
      </c>
      <c r="Z246" s="35">
        <v>495</v>
      </c>
      <c r="AA246" s="34">
        <v>11</v>
      </c>
      <c r="AB246" s="35">
        <v>495</v>
      </c>
      <c r="AC246" s="34">
        <v>11</v>
      </c>
      <c r="AD246" s="35">
        <v>495</v>
      </c>
      <c r="AE246" s="34">
        <v>11</v>
      </c>
      <c r="AF246" s="35">
        <v>495</v>
      </c>
      <c r="AG246" s="19"/>
    </row>
    <row r="247" spans="1:33" ht="21.75" customHeight="1" x14ac:dyDescent="0.2">
      <c r="A247" s="64"/>
      <c r="B247" s="26">
        <v>272</v>
      </c>
      <c r="C247" s="21" t="s">
        <v>293</v>
      </c>
      <c r="D247" s="30"/>
      <c r="E247" s="31"/>
      <c r="F247" s="44"/>
      <c r="G247" s="57">
        <f>SUM(G248:G251)</f>
        <v>7932</v>
      </c>
      <c r="H247" s="57">
        <f>SUM(H248:H251)</f>
        <v>7932</v>
      </c>
      <c r="I247" s="58"/>
      <c r="J247" s="57">
        <f>SUM(J248:J251)</f>
        <v>1339</v>
      </c>
      <c r="K247" s="58"/>
      <c r="L247" s="57">
        <f>SUM(L248:L251)</f>
        <v>876.7</v>
      </c>
      <c r="M247" s="58"/>
      <c r="N247" s="57">
        <f>SUM(N248:N251)</f>
        <v>450</v>
      </c>
      <c r="O247" s="58"/>
      <c r="P247" s="57">
        <f>SUM(P248:P251)</f>
        <v>450</v>
      </c>
      <c r="Q247" s="58"/>
      <c r="R247" s="57">
        <f>SUM(R248:R251)</f>
        <v>876.7</v>
      </c>
      <c r="S247" s="58"/>
      <c r="T247" s="57">
        <f>SUM(T248:T251)</f>
        <v>450</v>
      </c>
      <c r="U247" s="58"/>
      <c r="V247" s="57">
        <f>SUM(V248:V251)</f>
        <v>876.7</v>
      </c>
      <c r="W247" s="58"/>
      <c r="X247" s="57">
        <f>SUM(X248:X251)</f>
        <v>450</v>
      </c>
      <c r="Y247" s="58"/>
      <c r="Z247" s="57">
        <f>SUM(Z248:Z251)</f>
        <v>450</v>
      </c>
      <c r="AA247" s="58"/>
      <c r="AB247" s="57">
        <f>SUM(AB248:AB251)</f>
        <v>450</v>
      </c>
      <c r="AC247" s="58"/>
      <c r="AD247" s="57">
        <f>SUM(AD248:AD251)</f>
        <v>812.9</v>
      </c>
      <c r="AE247" s="58"/>
      <c r="AF247" s="57">
        <f>SUM(AF248:AF251)</f>
        <v>450</v>
      </c>
      <c r="AG247" s="19"/>
    </row>
    <row r="248" spans="1:33" ht="13.5" customHeight="1" x14ac:dyDescent="0.2">
      <c r="A248" s="64"/>
      <c r="B248" s="26"/>
      <c r="C248" s="73" t="s">
        <v>294</v>
      </c>
      <c r="D248" s="73">
        <v>10</v>
      </c>
      <c r="E248" s="74" t="s">
        <v>39</v>
      </c>
      <c r="F248" s="44">
        <v>31.9</v>
      </c>
      <c r="G248" s="33">
        <f>D248*F248</f>
        <v>319</v>
      </c>
      <c r="H248" s="33">
        <f t="shared" ref="H248:H251" si="51">J248+L248+N248+P248+R248+T248+V248+X248+Z248+AB248+AD248+AF248</f>
        <v>319</v>
      </c>
      <c r="I248" s="34">
        <v>0</v>
      </c>
      <c r="J248" s="35">
        <v>0</v>
      </c>
      <c r="K248" s="34">
        <v>3</v>
      </c>
      <c r="L248" s="35">
        <v>95.7</v>
      </c>
      <c r="M248" s="34">
        <v>0</v>
      </c>
      <c r="N248" s="35">
        <v>0</v>
      </c>
      <c r="O248" s="34">
        <v>0</v>
      </c>
      <c r="P248" s="35">
        <v>0</v>
      </c>
      <c r="Q248" s="34">
        <v>3</v>
      </c>
      <c r="R248" s="35">
        <v>95.7</v>
      </c>
      <c r="S248" s="34">
        <v>0</v>
      </c>
      <c r="T248" s="35">
        <v>0</v>
      </c>
      <c r="U248" s="34">
        <v>3</v>
      </c>
      <c r="V248" s="35">
        <v>95.7</v>
      </c>
      <c r="W248" s="34">
        <v>0</v>
      </c>
      <c r="X248" s="34">
        <v>0</v>
      </c>
      <c r="Y248" s="35">
        <v>0</v>
      </c>
      <c r="Z248" s="35">
        <v>0</v>
      </c>
      <c r="AA248" s="34">
        <v>0</v>
      </c>
      <c r="AB248" s="35">
        <v>0</v>
      </c>
      <c r="AC248" s="34">
        <v>1</v>
      </c>
      <c r="AD248" s="35">
        <v>31.9</v>
      </c>
      <c r="AE248" s="34">
        <v>0</v>
      </c>
      <c r="AF248" s="35">
        <v>0</v>
      </c>
      <c r="AG248" s="19"/>
    </row>
    <row r="249" spans="1:33" ht="13.5" customHeight="1" x14ac:dyDescent="0.2">
      <c r="A249" s="64"/>
      <c r="B249" s="22"/>
      <c r="C249" s="73" t="s">
        <v>295</v>
      </c>
      <c r="D249" s="73">
        <v>4</v>
      </c>
      <c r="E249" s="74" t="s">
        <v>39</v>
      </c>
      <c r="F249" s="44">
        <v>42</v>
      </c>
      <c r="G249" s="33">
        <f>D249*F249</f>
        <v>168</v>
      </c>
      <c r="H249" s="33">
        <f t="shared" si="51"/>
        <v>168</v>
      </c>
      <c r="I249" s="34">
        <v>0</v>
      </c>
      <c r="J249" s="35">
        <v>0</v>
      </c>
      <c r="K249" s="34">
        <v>1</v>
      </c>
      <c r="L249" s="35">
        <v>42</v>
      </c>
      <c r="M249" s="34">
        <v>0</v>
      </c>
      <c r="N249" s="35">
        <v>0</v>
      </c>
      <c r="O249" s="34">
        <v>0</v>
      </c>
      <c r="P249" s="35">
        <v>0</v>
      </c>
      <c r="Q249" s="34">
        <v>1</v>
      </c>
      <c r="R249" s="35">
        <v>42</v>
      </c>
      <c r="S249" s="34">
        <v>0</v>
      </c>
      <c r="T249" s="35">
        <v>0</v>
      </c>
      <c r="U249" s="34">
        <v>1</v>
      </c>
      <c r="V249" s="35">
        <v>42</v>
      </c>
      <c r="W249" s="34">
        <v>0</v>
      </c>
      <c r="X249" s="34">
        <v>0</v>
      </c>
      <c r="Y249" s="35">
        <v>0</v>
      </c>
      <c r="Z249" s="35">
        <v>0</v>
      </c>
      <c r="AA249" s="34">
        <v>0</v>
      </c>
      <c r="AB249" s="35">
        <v>0</v>
      </c>
      <c r="AC249" s="34">
        <v>1</v>
      </c>
      <c r="AD249" s="35">
        <v>42</v>
      </c>
      <c r="AE249" s="34">
        <v>0</v>
      </c>
      <c r="AF249" s="35">
        <v>0</v>
      </c>
      <c r="AG249" s="19"/>
    </row>
    <row r="250" spans="1:33" ht="13.5" customHeight="1" x14ac:dyDescent="0.2">
      <c r="A250" s="36"/>
      <c r="B250" s="35"/>
      <c r="C250" s="73" t="s">
        <v>296</v>
      </c>
      <c r="D250" s="73">
        <v>40</v>
      </c>
      <c r="E250" s="74" t="s">
        <v>45</v>
      </c>
      <c r="F250" s="44">
        <v>150</v>
      </c>
      <c r="G250" s="33">
        <f>D250*F250</f>
        <v>6000</v>
      </c>
      <c r="H250" s="33">
        <f t="shared" si="51"/>
        <v>6000</v>
      </c>
      <c r="I250" s="34">
        <v>7</v>
      </c>
      <c r="J250" s="35">
        <v>1050</v>
      </c>
      <c r="K250" s="34">
        <v>3</v>
      </c>
      <c r="L250" s="35">
        <v>450</v>
      </c>
      <c r="M250" s="34">
        <v>3</v>
      </c>
      <c r="N250" s="35">
        <v>450</v>
      </c>
      <c r="O250" s="34">
        <v>3</v>
      </c>
      <c r="P250" s="35">
        <v>450</v>
      </c>
      <c r="Q250" s="34">
        <v>3</v>
      </c>
      <c r="R250" s="35">
        <v>450</v>
      </c>
      <c r="S250" s="34">
        <v>3</v>
      </c>
      <c r="T250" s="35">
        <v>450</v>
      </c>
      <c r="U250" s="34">
        <v>3</v>
      </c>
      <c r="V250" s="35">
        <v>450</v>
      </c>
      <c r="W250" s="34">
        <v>3</v>
      </c>
      <c r="X250" s="35">
        <v>450</v>
      </c>
      <c r="Y250" s="34">
        <v>3</v>
      </c>
      <c r="Z250" s="35">
        <v>450</v>
      </c>
      <c r="AA250" s="34">
        <v>3</v>
      </c>
      <c r="AB250" s="35">
        <v>450</v>
      </c>
      <c r="AC250" s="34">
        <v>3</v>
      </c>
      <c r="AD250" s="35">
        <v>450</v>
      </c>
      <c r="AE250" s="34">
        <v>3</v>
      </c>
      <c r="AF250" s="35">
        <v>450</v>
      </c>
      <c r="AG250" s="19"/>
    </row>
    <row r="251" spans="1:33" ht="13.5" customHeight="1" x14ac:dyDescent="0.2">
      <c r="A251" s="64"/>
      <c r="B251" s="26"/>
      <c r="C251" s="73" t="s">
        <v>297</v>
      </c>
      <c r="D251" s="73">
        <v>5</v>
      </c>
      <c r="E251" s="74" t="s">
        <v>45</v>
      </c>
      <c r="F251" s="44">
        <v>289</v>
      </c>
      <c r="G251" s="33">
        <f>D251*F251</f>
        <v>1445</v>
      </c>
      <c r="H251" s="33">
        <f t="shared" si="51"/>
        <v>1445</v>
      </c>
      <c r="I251" s="34">
        <v>1</v>
      </c>
      <c r="J251" s="35">
        <v>289</v>
      </c>
      <c r="K251" s="34">
        <v>1</v>
      </c>
      <c r="L251" s="35">
        <v>289</v>
      </c>
      <c r="M251" s="34">
        <v>0</v>
      </c>
      <c r="N251" s="35">
        <v>0</v>
      </c>
      <c r="O251" s="34">
        <v>0</v>
      </c>
      <c r="P251" s="35">
        <v>0</v>
      </c>
      <c r="Q251" s="34">
        <v>1</v>
      </c>
      <c r="R251" s="35">
        <v>289</v>
      </c>
      <c r="S251" s="34">
        <v>0</v>
      </c>
      <c r="T251" s="35">
        <v>0</v>
      </c>
      <c r="U251" s="34">
        <v>1</v>
      </c>
      <c r="V251" s="35">
        <v>289</v>
      </c>
      <c r="W251" s="34">
        <v>0</v>
      </c>
      <c r="X251" s="35">
        <v>0</v>
      </c>
      <c r="Y251" s="34">
        <v>0</v>
      </c>
      <c r="Z251" s="35">
        <v>0</v>
      </c>
      <c r="AA251" s="34">
        <v>0</v>
      </c>
      <c r="AB251" s="35">
        <v>0</v>
      </c>
      <c r="AC251" s="34">
        <v>1</v>
      </c>
      <c r="AD251" s="35">
        <v>289</v>
      </c>
      <c r="AE251" s="34">
        <v>0</v>
      </c>
      <c r="AF251" s="35">
        <v>0</v>
      </c>
      <c r="AG251" s="19"/>
    </row>
    <row r="252" spans="1:33" ht="13.5" customHeight="1" x14ac:dyDescent="0.2">
      <c r="B252" s="26">
        <v>273</v>
      </c>
      <c r="C252" s="21" t="s">
        <v>298</v>
      </c>
      <c r="D252" s="46"/>
      <c r="E252" s="20"/>
      <c r="F252" s="20"/>
      <c r="G252" s="27">
        <f>G253</f>
        <v>1360</v>
      </c>
      <c r="H252" s="27">
        <f>SUM(H253)</f>
        <v>1360</v>
      </c>
      <c r="I252" s="51"/>
      <c r="J252" s="27">
        <f>J253</f>
        <v>0</v>
      </c>
      <c r="K252" s="50"/>
      <c r="L252" s="27">
        <f>L253</f>
        <v>0</v>
      </c>
      <c r="M252" s="50"/>
      <c r="N252" s="27">
        <f>N253</f>
        <v>0</v>
      </c>
      <c r="O252" s="50"/>
      <c r="P252" s="27">
        <f>P253</f>
        <v>680</v>
      </c>
      <c r="Q252" s="50"/>
      <c r="R252" s="27">
        <f>R253</f>
        <v>0</v>
      </c>
      <c r="S252" s="50"/>
      <c r="T252" s="27">
        <f>T253</f>
        <v>0</v>
      </c>
      <c r="U252" s="50"/>
      <c r="V252" s="27">
        <f>V253</f>
        <v>0</v>
      </c>
      <c r="W252" s="50"/>
      <c r="X252" s="27">
        <f>X253</f>
        <v>0</v>
      </c>
      <c r="Y252" s="50"/>
      <c r="Z252" s="27">
        <f>Z253</f>
        <v>0</v>
      </c>
      <c r="AA252" s="50"/>
      <c r="AB252" s="27">
        <f>AB253</f>
        <v>680</v>
      </c>
      <c r="AC252" s="50"/>
      <c r="AD252" s="27">
        <f>AD253</f>
        <v>0</v>
      </c>
      <c r="AE252" s="50"/>
      <c r="AF252" s="27">
        <f>AF253</f>
        <v>0</v>
      </c>
      <c r="AG252" s="19"/>
    </row>
    <row r="253" spans="1:33" ht="13.5" customHeight="1" x14ac:dyDescent="0.2">
      <c r="B253" s="26"/>
      <c r="C253" s="29" t="s">
        <v>299</v>
      </c>
      <c r="D253" s="46">
        <f>I253+K253+M253+O253+Q253+S253+U253+W253+Y253+AA253+AC253+AE253</f>
        <v>2</v>
      </c>
      <c r="E253" s="31" t="s">
        <v>39</v>
      </c>
      <c r="F253" s="31">
        <v>680</v>
      </c>
      <c r="G253" s="33">
        <f>D253*F253</f>
        <v>1360</v>
      </c>
      <c r="H253" s="33">
        <f t="shared" ref="H253" si="52">J253+L253+N253+P253+R253+T253+V253+X253+Z253+AB253+AD253+AF253</f>
        <v>1360</v>
      </c>
      <c r="I253" s="54">
        <v>0</v>
      </c>
      <c r="J253" s="53">
        <v>0</v>
      </c>
      <c r="K253" s="54">
        <v>0</v>
      </c>
      <c r="L253" s="53">
        <v>0</v>
      </c>
      <c r="M253" s="54">
        <v>0</v>
      </c>
      <c r="N253" s="53">
        <v>0</v>
      </c>
      <c r="O253" s="54">
        <v>1</v>
      </c>
      <c r="P253" s="53">
        <v>680</v>
      </c>
      <c r="Q253" s="54">
        <v>0</v>
      </c>
      <c r="R253" s="53">
        <v>0</v>
      </c>
      <c r="S253" s="54">
        <v>0</v>
      </c>
      <c r="T253" s="53">
        <v>0</v>
      </c>
      <c r="U253" s="54">
        <v>0</v>
      </c>
      <c r="V253" s="53">
        <v>0</v>
      </c>
      <c r="W253" s="54">
        <v>0</v>
      </c>
      <c r="X253" s="53">
        <v>0</v>
      </c>
      <c r="Y253" s="54">
        <v>0</v>
      </c>
      <c r="Z253" s="53">
        <v>0</v>
      </c>
      <c r="AA253" s="54">
        <v>1</v>
      </c>
      <c r="AB253" s="53">
        <v>680</v>
      </c>
      <c r="AC253" s="54">
        <v>0</v>
      </c>
      <c r="AD253" s="53">
        <v>0</v>
      </c>
      <c r="AE253" s="54">
        <v>0</v>
      </c>
      <c r="AF253" s="53">
        <v>0</v>
      </c>
      <c r="AG253" s="19"/>
    </row>
    <row r="254" spans="1:33" ht="13.5" customHeight="1" x14ac:dyDescent="0.2">
      <c r="B254" s="26">
        <v>274</v>
      </c>
      <c r="C254" s="21" t="s">
        <v>300</v>
      </c>
      <c r="D254" s="46"/>
      <c r="E254" s="31"/>
      <c r="F254" s="31"/>
      <c r="G254" s="27">
        <f>SUM(G255:G257)</f>
        <v>2103</v>
      </c>
      <c r="H254" s="27">
        <f>SUM(H255:H257)</f>
        <v>2103</v>
      </c>
      <c r="I254" s="54"/>
      <c r="J254" s="27">
        <f>SUM(J255:J257)</f>
        <v>253</v>
      </c>
      <c r="K254" s="50"/>
      <c r="L254" s="27">
        <f>SUM(L255:L257)</f>
        <v>0</v>
      </c>
      <c r="M254" s="50"/>
      <c r="N254" s="27">
        <f>SUM(N255:N257)</f>
        <v>253</v>
      </c>
      <c r="O254" s="50"/>
      <c r="P254" s="27">
        <f>SUM(P255:P257)</f>
        <v>93</v>
      </c>
      <c r="Q254" s="50"/>
      <c r="R254" s="27">
        <f>SUM(R255:R257)</f>
        <v>223</v>
      </c>
      <c r="S254" s="50"/>
      <c r="T254" s="27">
        <f>SUM(T255:T257)</f>
        <v>253</v>
      </c>
      <c r="U254" s="50"/>
      <c r="V254" s="27">
        <f>SUM(V255:V257)</f>
        <v>253</v>
      </c>
      <c r="W254" s="50"/>
      <c r="X254" s="27">
        <f>SUM(X255:X257)</f>
        <v>63</v>
      </c>
      <c r="Y254" s="50"/>
      <c r="Z254" s="27">
        <f>SUM(Z255:Z257)</f>
        <v>333</v>
      </c>
      <c r="AA254" s="50"/>
      <c r="AB254" s="27">
        <f>SUM(AB255:AB257)</f>
        <v>63</v>
      </c>
      <c r="AC254" s="50"/>
      <c r="AD254" s="27">
        <f>SUM(AD255:AD257)</f>
        <v>253</v>
      </c>
      <c r="AE254" s="50"/>
      <c r="AF254" s="50">
        <f>AF255+AF256</f>
        <v>63</v>
      </c>
      <c r="AG254" s="19"/>
    </row>
    <row r="255" spans="1:33" ht="12.75" customHeight="1" x14ac:dyDescent="0.2">
      <c r="B255" s="26"/>
      <c r="C255" s="29" t="s">
        <v>301</v>
      </c>
      <c r="D255" s="30">
        <f>I255+K255+M255+O255+Q255+S255+U255+W255+Y255+AA255+AC255+AE255</f>
        <v>33</v>
      </c>
      <c r="E255" s="44" t="s">
        <v>39</v>
      </c>
      <c r="F255" s="44">
        <v>21</v>
      </c>
      <c r="G255" s="33">
        <f>D255*F255</f>
        <v>693</v>
      </c>
      <c r="H255" s="33">
        <f t="shared" ref="H255:H257" si="53">J255+L255+N255+P255+R255+T255+V255+X255+Z255+AB255+AD255+AF255</f>
        <v>693</v>
      </c>
      <c r="I255" s="34">
        <v>3</v>
      </c>
      <c r="J255" s="35">
        <v>63</v>
      </c>
      <c r="K255" s="34">
        <v>0</v>
      </c>
      <c r="L255" s="35">
        <v>0</v>
      </c>
      <c r="M255" s="34">
        <v>3</v>
      </c>
      <c r="N255" s="35">
        <v>63</v>
      </c>
      <c r="O255" s="34">
        <v>3</v>
      </c>
      <c r="P255" s="35">
        <v>63</v>
      </c>
      <c r="Q255" s="34">
        <v>3</v>
      </c>
      <c r="R255" s="35">
        <v>63</v>
      </c>
      <c r="S255" s="34">
        <v>3</v>
      </c>
      <c r="T255" s="35">
        <v>63</v>
      </c>
      <c r="U255" s="34">
        <v>3</v>
      </c>
      <c r="V255" s="35">
        <v>63</v>
      </c>
      <c r="W255" s="34">
        <v>3</v>
      </c>
      <c r="X255" s="35">
        <v>63</v>
      </c>
      <c r="Y255" s="34">
        <v>3</v>
      </c>
      <c r="Z255" s="35">
        <v>63</v>
      </c>
      <c r="AA255" s="34">
        <v>3</v>
      </c>
      <c r="AB255" s="35">
        <v>63</v>
      </c>
      <c r="AC255" s="34">
        <v>3</v>
      </c>
      <c r="AD255" s="35">
        <v>63</v>
      </c>
      <c r="AE255" s="34">
        <v>3</v>
      </c>
      <c r="AF255" s="35">
        <v>63</v>
      </c>
      <c r="AG255" s="19"/>
    </row>
    <row r="256" spans="1:33" ht="12.75" customHeight="1" x14ac:dyDescent="0.2">
      <c r="B256" s="26"/>
      <c r="C256" s="29" t="s">
        <v>302</v>
      </c>
      <c r="D256" s="46">
        <f>I256+K256+M256+O256+Q256+S256+U256+W256+Y256+AA256+AC256+AE256</f>
        <v>7</v>
      </c>
      <c r="E256" s="31" t="s">
        <v>201</v>
      </c>
      <c r="F256" s="31">
        <v>30</v>
      </c>
      <c r="G256" s="33">
        <f>D256*F256</f>
        <v>210</v>
      </c>
      <c r="H256" s="33">
        <f t="shared" si="53"/>
        <v>210</v>
      </c>
      <c r="I256" s="34">
        <v>1</v>
      </c>
      <c r="J256" s="53">
        <v>30</v>
      </c>
      <c r="K256" s="54">
        <v>0</v>
      </c>
      <c r="L256" s="53">
        <v>0</v>
      </c>
      <c r="M256" s="54">
        <v>1</v>
      </c>
      <c r="N256" s="53">
        <v>30</v>
      </c>
      <c r="O256" s="54">
        <v>1</v>
      </c>
      <c r="P256" s="53">
        <v>30</v>
      </c>
      <c r="Q256" s="54">
        <v>0</v>
      </c>
      <c r="R256" s="53">
        <v>0</v>
      </c>
      <c r="S256" s="54">
        <v>1</v>
      </c>
      <c r="T256" s="53">
        <v>30</v>
      </c>
      <c r="U256" s="54">
        <v>1</v>
      </c>
      <c r="V256" s="53">
        <v>30</v>
      </c>
      <c r="W256" s="54">
        <v>0</v>
      </c>
      <c r="X256" s="53">
        <v>0</v>
      </c>
      <c r="Y256" s="54">
        <v>1</v>
      </c>
      <c r="Z256" s="53">
        <v>30</v>
      </c>
      <c r="AA256" s="54">
        <v>0</v>
      </c>
      <c r="AB256" s="53">
        <v>0</v>
      </c>
      <c r="AC256" s="54">
        <v>1</v>
      </c>
      <c r="AD256" s="53">
        <v>30</v>
      </c>
      <c r="AE256" s="54">
        <v>0</v>
      </c>
      <c r="AF256" s="53">
        <v>0</v>
      </c>
      <c r="AG256" s="19"/>
    </row>
    <row r="257" spans="2:33" ht="12.75" customHeight="1" x14ac:dyDescent="0.2">
      <c r="B257" s="26"/>
      <c r="C257" s="29" t="s">
        <v>303</v>
      </c>
      <c r="D257" s="30">
        <v>15</v>
      </c>
      <c r="E257" s="31" t="s">
        <v>201</v>
      </c>
      <c r="F257" s="44">
        <v>80</v>
      </c>
      <c r="G257" s="33">
        <f>D257*F257</f>
        <v>1200</v>
      </c>
      <c r="H257" s="33">
        <f t="shared" si="53"/>
        <v>1200</v>
      </c>
      <c r="I257" s="34">
        <v>2</v>
      </c>
      <c r="J257" s="35">
        <v>160</v>
      </c>
      <c r="K257" s="34"/>
      <c r="L257" s="35"/>
      <c r="M257" s="34">
        <v>2</v>
      </c>
      <c r="N257" s="35">
        <v>160</v>
      </c>
      <c r="O257" s="34"/>
      <c r="P257" s="35"/>
      <c r="Q257" s="34">
        <v>2</v>
      </c>
      <c r="R257" s="35">
        <v>160</v>
      </c>
      <c r="S257" s="34">
        <v>2</v>
      </c>
      <c r="T257" s="35">
        <v>160</v>
      </c>
      <c r="U257" s="34">
        <v>2</v>
      </c>
      <c r="V257" s="35">
        <v>160</v>
      </c>
      <c r="W257" s="34"/>
      <c r="X257" s="35"/>
      <c r="Y257" s="34">
        <v>3</v>
      </c>
      <c r="Z257" s="35">
        <v>240</v>
      </c>
      <c r="AA257" s="34"/>
      <c r="AB257" s="35"/>
      <c r="AC257" s="34">
        <v>2</v>
      </c>
      <c r="AD257" s="35">
        <v>160</v>
      </c>
      <c r="AE257" s="34"/>
      <c r="AF257" s="35"/>
      <c r="AG257" s="19"/>
    </row>
    <row r="258" spans="2:33" ht="25.5" customHeight="1" x14ac:dyDescent="0.2">
      <c r="B258" s="20">
        <v>2900</v>
      </c>
      <c r="C258" s="21" t="s">
        <v>304</v>
      </c>
      <c r="D258" s="30"/>
      <c r="E258" s="23"/>
      <c r="F258" s="23"/>
      <c r="G258" s="24">
        <f>SUM(G259,G266,G274,G276,G284,G299)</f>
        <v>181436.79999999999</v>
      </c>
      <c r="H258" s="24">
        <f>SUM(H259,H266,H274,H276,H284,H299)</f>
        <v>181436.79999999999</v>
      </c>
      <c r="I258" s="58"/>
      <c r="J258" s="24">
        <f>SUM(J259,J266,J274,J276,J284,J299)</f>
        <v>11121</v>
      </c>
      <c r="K258" s="58" t="s">
        <v>134</v>
      </c>
      <c r="L258" s="24">
        <f>SUM(L259,L266,L274,L276,L284,L299)</f>
        <v>15764</v>
      </c>
      <c r="M258" s="58" t="s">
        <v>134</v>
      </c>
      <c r="N258" s="24">
        <f>SUM(N259,N266,N274,N276,N284,N299)</f>
        <v>44542.3</v>
      </c>
      <c r="O258" s="58" t="s">
        <v>134</v>
      </c>
      <c r="P258" s="24">
        <f>SUM(P259,P266,P274,P276,P284,P299)</f>
        <v>8717</v>
      </c>
      <c r="Q258" s="58" t="s">
        <v>134</v>
      </c>
      <c r="R258" s="24">
        <f>SUM(R259,R266,R274,R276,R284,R299)</f>
        <v>2060</v>
      </c>
      <c r="S258" s="58" t="s">
        <v>134</v>
      </c>
      <c r="T258" s="24">
        <f>SUM(T259,T266,T274,T276,T284,T299)</f>
        <v>37834</v>
      </c>
      <c r="U258" s="58" t="s">
        <v>134</v>
      </c>
      <c r="V258" s="24">
        <f>SUM(V259,V266,V274,V276,V284,V299)</f>
        <v>3491</v>
      </c>
      <c r="W258" s="58" t="s">
        <v>134</v>
      </c>
      <c r="X258" s="24">
        <f>SUM(X259,X266,X274,X276,X284,X299)</f>
        <v>9702</v>
      </c>
      <c r="Y258" s="58" t="s">
        <v>134</v>
      </c>
      <c r="Z258" s="24">
        <f>SUM(Z259,Z266,Z274,Z276,Z284,Z299)</f>
        <v>13017.5</v>
      </c>
      <c r="AA258" s="58" t="s">
        <v>134</v>
      </c>
      <c r="AB258" s="24">
        <f>SUM(AB259,AB266,AB274,AB276,AB284,AB299)</f>
        <v>1674</v>
      </c>
      <c r="AC258" s="58" t="s">
        <v>134</v>
      </c>
      <c r="AD258" s="24">
        <f>SUM(AD259,AD266,AD274,AD276,AD284,AD299)</f>
        <v>6410</v>
      </c>
      <c r="AE258" s="58" t="s">
        <v>134</v>
      </c>
      <c r="AF258" s="24">
        <f>SUM(AF259,AF266,AF274,AF276,AF284,AF299)</f>
        <v>3800</v>
      </c>
      <c r="AG258" s="19"/>
    </row>
    <row r="259" spans="2:33" ht="13.5" customHeight="1" x14ac:dyDescent="0.2">
      <c r="B259" s="26">
        <v>291</v>
      </c>
      <c r="C259" s="21" t="s">
        <v>305</v>
      </c>
      <c r="D259" s="30"/>
      <c r="E259" s="20"/>
      <c r="F259" s="20"/>
      <c r="G259" s="27">
        <f>SUM(G260:G265)</f>
        <v>5915</v>
      </c>
      <c r="H259" s="27">
        <f>SUM(H260:H265)</f>
        <v>5915</v>
      </c>
      <c r="I259" s="58"/>
      <c r="J259" s="27">
        <f>SUM(J260:J265)</f>
        <v>0</v>
      </c>
      <c r="K259" s="24"/>
      <c r="L259" s="27">
        <f>SUM(L260:L265)</f>
        <v>0</v>
      </c>
      <c r="M259" s="24"/>
      <c r="N259" s="27">
        <f>SUM(N260:N265)</f>
        <v>0</v>
      </c>
      <c r="O259" s="24"/>
      <c r="P259" s="27">
        <f>SUM(P260:P265)</f>
        <v>0</v>
      </c>
      <c r="Q259" s="24"/>
      <c r="R259" s="27">
        <f>SUM(R260:R265)</f>
        <v>0</v>
      </c>
      <c r="S259" s="24"/>
      <c r="T259" s="27">
        <f>SUM(T260:T265)</f>
        <v>0</v>
      </c>
      <c r="U259" s="24"/>
      <c r="V259" s="27">
        <f>SUM(V260:V265)</f>
        <v>2641</v>
      </c>
      <c r="W259" s="24"/>
      <c r="X259" s="27">
        <f>SUM(X260:X265)</f>
        <v>3274</v>
      </c>
      <c r="Y259" s="24"/>
      <c r="Z259" s="27">
        <f>SUM(Z260:Z265)</f>
        <v>0</v>
      </c>
      <c r="AA259" s="24"/>
      <c r="AB259" s="27">
        <f>SUM(AB260:AB265)</f>
        <v>0</v>
      </c>
      <c r="AC259" s="24"/>
      <c r="AD259" s="27">
        <f>SUM(AD260:AD265)</f>
        <v>0</v>
      </c>
      <c r="AE259" s="24"/>
      <c r="AF259" s="27">
        <f>SUM(AF260:AF265)</f>
        <v>0</v>
      </c>
      <c r="AG259" s="19"/>
    </row>
    <row r="260" spans="2:33" ht="15.75" customHeight="1" x14ac:dyDescent="0.2">
      <c r="B260" s="26"/>
      <c r="C260" s="73" t="s">
        <v>306</v>
      </c>
      <c r="D260" s="73">
        <v>8</v>
      </c>
      <c r="E260" s="74" t="s">
        <v>39</v>
      </c>
      <c r="F260" s="75">
        <v>145</v>
      </c>
      <c r="G260" s="75">
        <f>D260*F260</f>
        <v>1160</v>
      </c>
      <c r="H260" s="33">
        <f>J260+L260+N260+P260+R260+T260+V260+X260+Z260+AB260+AD260+AF260</f>
        <v>1160</v>
      </c>
      <c r="I260" s="34">
        <v>0</v>
      </c>
      <c r="J260" s="35">
        <v>0</v>
      </c>
      <c r="K260" s="54">
        <v>0</v>
      </c>
      <c r="L260" s="53">
        <v>0</v>
      </c>
      <c r="M260" s="34">
        <v>0</v>
      </c>
      <c r="N260" s="35">
        <v>0</v>
      </c>
      <c r="O260" s="34">
        <v>0</v>
      </c>
      <c r="P260" s="35">
        <v>0</v>
      </c>
      <c r="Q260" s="34">
        <v>0</v>
      </c>
      <c r="R260" s="35">
        <v>0</v>
      </c>
      <c r="S260" s="34">
        <v>0</v>
      </c>
      <c r="T260" s="35">
        <v>0</v>
      </c>
      <c r="U260" s="34">
        <v>8</v>
      </c>
      <c r="V260" s="35">
        <v>1160</v>
      </c>
      <c r="W260" s="34">
        <v>0</v>
      </c>
      <c r="X260" s="35">
        <v>0</v>
      </c>
      <c r="Y260" s="34">
        <v>0</v>
      </c>
      <c r="Z260" s="35">
        <v>0</v>
      </c>
      <c r="AA260" s="34">
        <v>0</v>
      </c>
      <c r="AB260" s="35">
        <v>0</v>
      </c>
      <c r="AC260" s="34">
        <v>0</v>
      </c>
      <c r="AD260" s="35">
        <v>0</v>
      </c>
      <c r="AE260" s="34">
        <v>0</v>
      </c>
      <c r="AF260" s="35">
        <v>0</v>
      </c>
      <c r="AG260" s="19"/>
    </row>
    <row r="261" spans="2:33" ht="12.75" x14ac:dyDescent="0.2">
      <c r="B261" s="26"/>
      <c r="C261" s="82" t="s">
        <v>307</v>
      </c>
      <c r="D261" s="73">
        <v>4</v>
      </c>
      <c r="E261" s="74" t="s">
        <v>39</v>
      </c>
      <c r="F261" s="75">
        <v>269</v>
      </c>
      <c r="G261" s="75">
        <f>D261*F261</f>
        <v>1076</v>
      </c>
      <c r="H261" s="33">
        <f t="shared" ref="H261:H301" si="54">J261+L261+N261+P261+R261+T261+V261+X261+Z261+AB261+AD261+AF261</f>
        <v>1076</v>
      </c>
      <c r="I261" s="34">
        <v>0</v>
      </c>
      <c r="J261" s="35">
        <v>0</v>
      </c>
      <c r="K261" s="54">
        <v>0</v>
      </c>
      <c r="L261" s="53">
        <v>0</v>
      </c>
      <c r="M261" s="34">
        <v>0</v>
      </c>
      <c r="N261" s="35">
        <v>0</v>
      </c>
      <c r="O261" s="34">
        <v>0</v>
      </c>
      <c r="P261" s="35">
        <v>0</v>
      </c>
      <c r="Q261" s="34">
        <v>0</v>
      </c>
      <c r="R261" s="35">
        <v>0</v>
      </c>
      <c r="S261" s="34">
        <v>0</v>
      </c>
      <c r="T261" s="35">
        <v>0</v>
      </c>
      <c r="U261" s="34">
        <v>4</v>
      </c>
      <c r="V261" s="35">
        <v>1076</v>
      </c>
      <c r="W261" s="34">
        <v>0</v>
      </c>
      <c r="X261" s="35">
        <v>0</v>
      </c>
      <c r="Y261" s="34">
        <v>0</v>
      </c>
      <c r="Z261" s="35">
        <v>0</v>
      </c>
      <c r="AA261" s="34">
        <v>0</v>
      </c>
      <c r="AB261" s="35">
        <v>0</v>
      </c>
      <c r="AC261" s="34">
        <v>0</v>
      </c>
      <c r="AD261" s="35">
        <v>0</v>
      </c>
      <c r="AE261" s="34">
        <v>0</v>
      </c>
      <c r="AF261" s="35">
        <v>0</v>
      </c>
      <c r="AG261" s="19"/>
    </row>
    <row r="262" spans="2:33" ht="12.75" x14ac:dyDescent="0.2">
      <c r="B262" s="26"/>
      <c r="C262" s="82" t="s">
        <v>308</v>
      </c>
      <c r="D262" s="73">
        <v>1</v>
      </c>
      <c r="E262" s="74" t="s">
        <v>39</v>
      </c>
      <c r="F262" s="75">
        <v>295</v>
      </c>
      <c r="G262" s="75">
        <f t="shared" ref="G262:G264" si="55">D262*F262</f>
        <v>295</v>
      </c>
      <c r="H262" s="33">
        <f t="shared" si="54"/>
        <v>295</v>
      </c>
      <c r="I262" s="34">
        <v>0</v>
      </c>
      <c r="J262" s="35">
        <v>0</v>
      </c>
      <c r="K262" s="54">
        <v>0</v>
      </c>
      <c r="L262" s="53">
        <v>0</v>
      </c>
      <c r="M262" s="34">
        <v>0</v>
      </c>
      <c r="N262" s="35">
        <v>0</v>
      </c>
      <c r="O262" s="34">
        <v>0</v>
      </c>
      <c r="P262" s="35">
        <v>0</v>
      </c>
      <c r="Q262" s="34">
        <v>0</v>
      </c>
      <c r="R262" s="35">
        <v>0</v>
      </c>
      <c r="S262" s="34">
        <v>0</v>
      </c>
      <c r="T262" s="35">
        <v>0</v>
      </c>
      <c r="U262" s="34">
        <v>1</v>
      </c>
      <c r="V262" s="35">
        <v>295</v>
      </c>
      <c r="W262" s="34">
        <v>0</v>
      </c>
      <c r="X262" s="35">
        <v>0</v>
      </c>
      <c r="Y262" s="34">
        <v>0</v>
      </c>
      <c r="Z262" s="35">
        <v>0</v>
      </c>
      <c r="AA262" s="34">
        <v>0</v>
      </c>
      <c r="AB262" s="35">
        <v>0</v>
      </c>
      <c r="AC262" s="34">
        <v>0</v>
      </c>
      <c r="AD262" s="35">
        <v>0</v>
      </c>
      <c r="AE262" s="34">
        <v>0</v>
      </c>
      <c r="AF262" s="35">
        <v>0</v>
      </c>
      <c r="AG262" s="19"/>
    </row>
    <row r="263" spans="2:33" ht="12.75" x14ac:dyDescent="0.2">
      <c r="B263" s="26"/>
      <c r="C263" s="82" t="s">
        <v>309</v>
      </c>
      <c r="D263" s="73">
        <v>1</v>
      </c>
      <c r="E263" s="74" t="s">
        <v>39</v>
      </c>
      <c r="F263" s="75">
        <v>375</v>
      </c>
      <c r="G263" s="75">
        <f t="shared" si="55"/>
        <v>375</v>
      </c>
      <c r="H263" s="33">
        <f t="shared" si="54"/>
        <v>375</v>
      </c>
      <c r="I263" s="34">
        <v>0</v>
      </c>
      <c r="J263" s="35">
        <v>0</v>
      </c>
      <c r="K263" s="54">
        <v>0</v>
      </c>
      <c r="L263" s="53">
        <v>0</v>
      </c>
      <c r="M263" s="34">
        <v>0</v>
      </c>
      <c r="N263" s="35">
        <v>0</v>
      </c>
      <c r="O263" s="34">
        <v>0</v>
      </c>
      <c r="P263" s="35">
        <v>0</v>
      </c>
      <c r="Q263" s="34">
        <v>0</v>
      </c>
      <c r="R263" s="35">
        <v>0</v>
      </c>
      <c r="S263" s="34">
        <v>0</v>
      </c>
      <c r="T263" s="35">
        <v>0</v>
      </c>
      <c r="U263" s="34">
        <v>0</v>
      </c>
      <c r="V263" s="53">
        <v>0</v>
      </c>
      <c r="W263" s="34">
        <v>1</v>
      </c>
      <c r="X263" s="35">
        <v>375</v>
      </c>
      <c r="Y263" s="34">
        <v>0</v>
      </c>
      <c r="Z263" s="35">
        <v>0</v>
      </c>
      <c r="AA263" s="34">
        <v>0</v>
      </c>
      <c r="AB263" s="35">
        <v>0</v>
      </c>
      <c r="AC263" s="34">
        <v>0</v>
      </c>
      <c r="AD263" s="35">
        <v>0</v>
      </c>
      <c r="AE263" s="34">
        <v>0</v>
      </c>
      <c r="AF263" s="35">
        <v>0</v>
      </c>
      <c r="AG263" s="19"/>
    </row>
    <row r="264" spans="2:33" ht="12.75" x14ac:dyDescent="0.2">
      <c r="B264" s="26"/>
      <c r="C264" s="82" t="s">
        <v>310</v>
      </c>
      <c r="D264" s="73">
        <v>1</v>
      </c>
      <c r="E264" s="74" t="s">
        <v>39</v>
      </c>
      <c r="F264" s="75">
        <v>2899</v>
      </c>
      <c r="G264" s="75">
        <f t="shared" si="55"/>
        <v>2899</v>
      </c>
      <c r="H264" s="33">
        <f t="shared" si="54"/>
        <v>2899</v>
      </c>
      <c r="I264" s="34">
        <v>0</v>
      </c>
      <c r="J264" s="35">
        <v>0</v>
      </c>
      <c r="K264" s="54">
        <v>0</v>
      </c>
      <c r="L264" s="53">
        <v>0</v>
      </c>
      <c r="M264" s="34">
        <v>0</v>
      </c>
      <c r="N264" s="35">
        <v>0</v>
      </c>
      <c r="O264" s="34">
        <v>0</v>
      </c>
      <c r="P264" s="35">
        <v>0</v>
      </c>
      <c r="Q264" s="34">
        <v>0</v>
      </c>
      <c r="R264" s="35">
        <v>0</v>
      </c>
      <c r="S264" s="34">
        <v>0</v>
      </c>
      <c r="T264" s="35">
        <v>0</v>
      </c>
      <c r="U264" s="34">
        <v>0</v>
      </c>
      <c r="V264" s="53">
        <v>0</v>
      </c>
      <c r="W264" s="34">
        <v>1</v>
      </c>
      <c r="X264" s="35">
        <v>2899</v>
      </c>
      <c r="Y264" s="34">
        <v>0</v>
      </c>
      <c r="Z264" s="35">
        <v>0</v>
      </c>
      <c r="AA264" s="34">
        <v>0</v>
      </c>
      <c r="AB264" s="35">
        <v>0</v>
      </c>
      <c r="AC264" s="34">
        <v>0</v>
      </c>
      <c r="AD264" s="35">
        <v>0</v>
      </c>
      <c r="AE264" s="34">
        <v>0</v>
      </c>
      <c r="AF264" s="35">
        <v>0</v>
      </c>
      <c r="AG264" s="19"/>
    </row>
    <row r="265" spans="2:33" ht="15.75" customHeight="1" x14ac:dyDescent="0.2">
      <c r="B265" s="26"/>
      <c r="C265" s="73" t="s">
        <v>311</v>
      </c>
      <c r="D265" s="73">
        <v>10</v>
      </c>
      <c r="E265" s="74" t="s">
        <v>39</v>
      </c>
      <c r="F265" s="75">
        <v>11</v>
      </c>
      <c r="G265" s="75">
        <f>D265*F265</f>
        <v>110</v>
      </c>
      <c r="H265" s="33">
        <f t="shared" si="54"/>
        <v>110</v>
      </c>
      <c r="I265" s="34">
        <v>0</v>
      </c>
      <c r="J265" s="35">
        <v>0</v>
      </c>
      <c r="K265" s="54">
        <v>0</v>
      </c>
      <c r="L265" s="53">
        <v>0</v>
      </c>
      <c r="M265" s="34">
        <v>0</v>
      </c>
      <c r="N265" s="35">
        <v>0</v>
      </c>
      <c r="O265" s="34">
        <v>0</v>
      </c>
      <c r="P265" s="35">
        <v>0</v>
      </c>
      <c r="Q265" s="34">
        <v>0</v>
      </c>
      <c r="R265" s="35">
        <v>0</v>
      </c>
      <c r="S265" s="34">
        <v>0</v>
      </c>
      <c r="T265" s="53">
        <v>0</v>
      </c>
      <c r="U265" s="54">
        <v>10</v>
      </c>
      <c r="V265" s="53">
        <v>110</v>
      </c>
      <c r="W265" s="54">
        <v>0</v>
      </c>
      <c r="X265" s="53">
        <v>0</v>
      </c>
      <c r="Y265" s="54">
        <v>0</v>
      </c>
      <c r="Z265" s="53">
        <v>0</v>
      </c>
      <c r="AA265" s="54">
        <v>0</v>
      </c>
      <c r="AB265" s="53">
        <v>0</v>
      </c>
      <c r="AC265" s="54">
        <v>0</v>
      </c>
      <c r="AD265" s="53">
        <v>0</v>
      </c>
      <c r="AE265" s="54">
        <v>0</v>
      </c>
      <c r="AF265" s="53">
        <v>0</v>
      </c>
      <c r="AG265" s="19"/>
    </row>
    <row r="266" spans="2:33" ht="25.5" customHeight="1" x14ac:dyDescent="0.2">
      <c r="B266" s="26">
        <v>292</v>
      </c>
      <c r="C266" s="21" t="s">
        <v>312</v>
      </c>
      <c r="D266" s="30"/>
      <c r="E266" s="20"/>
      <c r="F266" s="20"/>
      <c r="G266" s="27">
        <f>SUM(G267:G273)</f>
        <v>16874</v>
      </c>
      <c r="H266" s="27">
        <f>SUM(H267:H273)</f>
        <v>16874</v>
      </c>
      <c r="I266" s="58"/>
      <c r="J266" s="27">
        <f>SUM(J267:J272)</f>
        <v>0</v>
      </c>
      <c r="K266" s="24"/>
      <c r="L266" s="27">
        <f>SUM(L267:L272)</f>
        <v>0</v>
      </c>
      <c r="M266" s="24"/>
      <c r="N266" s="27">
        <f>SUM(N267:N272)</f>
        <v>0</v>
      </c>
      <c r="O266" s="24"/>
      <c r="P266" s="27">
        <f>SUM(P267:P272)</f>
        <v>0</v>
      </c>
      <c r="Q266" s="24"/>
      <c r="R266" s="27">
        <f>SUM(R267:R272)</f>
        <v>0</v>
      </c>
      <c r="S266" s="24"/>
      <c r="T266" s="27">
        <f>SUM(T267:T272)</f>
        <v>0</v>
      </c>
      <c r="U266" s="24"/>
      <c r="V266" s="27">
        <f>SUM(V267:V272)</f>
        <v>0</v>
      </c>
      <c r="W266" s="24"/>
      <c r="X266" s="27">
        <f>SUM(X267:X272)</f>
        <v>6428</v>
      </c>
      <c r="Y266" s="24"/>
      <c r="Z266" s="27">
        <f>SUM(Z267:Z272)</f>
        <v>5472</v>
      </c>
      <c r="AA266" s="24"/>
      <c r="AB266" s="27">
        <f>SUM(AB267:AB272)</f>
        <v>0</v>
      </c>
      <c r="AC266" s="24"/>
      <c r="AD266" s="27">
        <f>SUM(AD267:AD272)</f>
        <v>0</v>
      </c>
      <c r="AE266" s="24"/>
      <c r="AF266" s="27">
        <f>SUM(AF267:AF272)</f>
        <v>0</v>
      </c>
      <c r="AG266" s="19"/>
    </row>
    <row r="267" spans="2:33" ht="15" customHeight="1" x14ac:dyDescent="0.2">
      <c r="B267" s="26"/>
      <c r="C267" s="73" t="s">
        <v>313</v>
      </c>
      <c r="D267" s="73">
        <v>6</v>
      </c>
      <c r="E267" s="74" t="s">
        <v>39</v>
      </c>
      <c r="F267" s="75">
        <v>560</v>
      </c>
      <c r="G267" s="75">
        <f t="shared" ref="G267:G275" si="56">D267*F267</f>
        <v>3360</v>
      </c>
      <c r="H267" s="33">
        <f t="shared" si="54"/>
        <v>3360</v>
      </c>
      <c r="I267" s="34">
        <v>0</v>
      </c>
      <c r="J267" s="35">
        <v>0</v>
      </c>
      <c r="K267" s="34">
        <v>0</v>
      </c>
      <c r="L267" s="35">
        <v>0</v>
      </c>
      <c r="M267" s="34">
        <v>0</v>
      </c>
      <c r="N267" s="35">
        <v>0</v>
      </c>
      <c r="O267" s="34">
        <v>0</v>
      </c>
      <c r="P267" s="35">
        <v>0</v>
      </c>
      <c r="Q267" s="34">
        <v>0</v>
      </c>
      <c r="R267" s="35">
        <v>0</v>
      </c>
      <c r="S267" s="34">
        <v>0</v>
      </c>
      <c r="T267" s="35">
        <v>0</v>
      </c>
      <c r="U267" s="34">
        <v>0</v>
      </c>
      <c r="V267" s="35">
        <v>0</v>
      </c>
      <c r="W267" s="34">
        <v>3</v>
      </c>
      <c r="X267" s="35">
        <f>560*3</f>
        <v>1680</v>
      </c>
      <c r="Y267" s="34">
        <v>3</v>
      </c>
      <c r="Z267" s="35">
        <f>560*3</f>
        <v>1680</v>
      </c>
      <c r="AA267" s="34">
        <v>0</v>
      </c>
      <c r="AB267" s="35">
        <v>0</v>
      </c>
      <c r="AC267" s="34">
        <v>0</v>
      </c>
      <c r="AD267" s="35">
        <v>0</v>
      </c>
      <c r="AE267" s="34">
        <v>0</v>
      </c>
      <c r="AF267" s="35">
        <v>0</v>
      </c>
      <c r="AG267" s="19"/>
    </row>
    <row r="268" spans="2:33" ht="12" customHeight="1" x14ac:dyDescent="0.2">
      <c r="B268" s="26"/>
      <c r="C268" s="73" t="s">
        <v>314</v>
      </c>
      <c r="D268" s="73">
        <v>6</v>
      </c>
      <c r="E268" s="74" t="s">
        <v>39</v>
      </c>
      <c r="F268" s="75">
        <v>395</v>
      </c>
      <c r="G268" s="75">
        <f t="shared" si="56"/>
        <v>2370</v>
      </c>
      <c r="H268" s="33">
        <f t="shared" si="54"/>
        <v>2370</v>
      </c>
      <c r="I268" s="34">
        <v>0</v>
      </c>
      <c r="J268" s="35">
        <v>0</v>
      </c>
      <c r="K268" s="34">
        <v>0</v>
      </c>
      <c r="L268" s="35">
        <v>0</v>
      </c>
      <c r="M268" s="34">
        <v>0</v>
      </c>
      <c r="N268" s="35">
        <v>0</v>
      </c>
      <c r="O268" s="34">
        <v>0</v>
      </c>
      <c r="P268" s="35">
        <v>0</v>
      </c>
      <c r="Q268" s="34">
        <v>0</v>
      </c>
      <c r="R268" s="35">
        <v>0</v>
      </c>
      <c r="S268" s="34">
        <v>0</v>
      </c>
      <c r="T268" s="35">
        <v>0</v>
      </c>
      <c r="U268" s="34">
        <v>0</v>
      </c>
      <c r="V268" s="35">
        <v>0</v>
      </c>
      <c r="W268" s="34">
        <v>3</v>
      </c>
      <c r="X268" s="35">
        <f>395*3</f>
        <v>1185</v>
      </c>
      <c r="Y268" s="34">
        <v>3</v>
      </c>
      <c r="Z268" s="35">
        <f>395*3</f>
        <v>1185</v>
      </c>
      <c r="AA268" s="34">
        <v>0</v>
      </c>
      <c r="AB268" s="35">
        <v>0</v>
      </c>
      <c r="AC268" s="34">
        <v>0</v>
      </c>
      <c r="AD268" s="35">
        <v>0</v>
      </c>
      <c r="AE268" s="34">
        <v>0</v>
      </c>
      <c r="AF268" s="35">
        <v>0</v>
      </c>
      <c r="AG268" s="19"/>
    </row>
    <row r="269" spans="2:33" ht="13.5" customHeight="1" x14ac:dyDescent="0.2">
      <c r="B269" s="26"/>
      <c r="C269" s="73" t="s">
        <v>315</v>
      </c>
      <c r="D269" s="73">
        <v>12</v>
      </c>
      <c r="E269" s="74" t="s">
        <v>39</v>
      </c>
      <c r="F269" s="75">
        <v>177</v>
      </c>
      <c r="G269" s="75">
        <f t="shared" si="56"/>
        <v>2124</v>
      </c>
      <c r="H269" s="33">
        <f t="shared" si="54"/>
        <v>2124</v>
      </c>
      <c r="I269" s="34">
        <v>0</v>
      </c>
      <c r="J269" s="35">
        <v>0</v>
      </c>
      <c r="K269" s="34">
        <v>0</v>
      </c>
      <c r="L269" s="35">
        <v>0</v>
      </c>
      <c r="M269" s="34">
        <v>0</v>
      </c>
      <c r="N269" s="35">
        <v>0</v>
      </c>
      <c r="O269" s="34">
        <v>0</v>
      </c>
      <c r="P269" s="35">
        <v>0</v>
      </c>
      <c r="Q269" s="34">
        <v>0</v>
      </c>
      <c r="R269" s="35">
        <v>0</v>
      </c>
      <c r="S269" s="34">
        <v>0</v>
      </c>
      <c r="T269" s="35">
        <v>0</v>
      </c>
      <c r="U269" s="34">
        <v>0</v>
      </c>
      <c r="V269" s="35">
        <v>0</v>
      </c>
      <c r="W269" s="34">
        <v>6</v>
      </c>
      <c r="X269" s="35">
        <f>177*6</f>
        <v>1062</v>
      </c>
      <c r="Y269" s="34">
        <v>6</v>
      </c>
      <c r="Z269" s="35">
        <f>177*6</f>
        <v>1062</v>
      </c>
      <c r="AA269" s="34">
        <v>0</v>
      </c>
      <c r="AB269" s="35">
        <v>0</v>
      </c>
      <c r="AC269" s="34">
        <v>0</v>
      </c>
      <c r="AD269" s="35">
        <v>0</v>
      </c>
      <c r="AE269" s="34">
        <v>0</v>
      </c>
      <c r="AF269" s="35">
        <v>0</v>
      </c>
      <c r="AG269" s="19"/>
    </row>
    <row r="270" spans="2:33" ht="13.5" customHeight="1" x14ac:dyDescent="0.2">
      <c r="B270" s="26"/>
      <c r="C270" s="73" t="s">
        <v>316</v>
      </c>
      <c r="D270" s="73">
        <v>5</v>
      </c>
      <c r="E270" s="74" t="s">
        <v>39</v>
      </c>
      <c r="F270" s="75">
        <v>48</v>
      </c>
      <c r="G270" s="75">
        <f t="shared" si="56"/>
        <v>240</v>
      </c>
      <c r="H270" s="33">
        <f t="shared" si="54"/>
        <v>240</v>
      </c>
      <c r="I270" s="34">
        <v>0</v>
      </c>
      <c r="J270" s="35">
        <v>0</v>
      </c>
      <c r="K270" s="34">
        <v>0</v>
      </c>
      <c r="L270" s="35">
        <v>0</v>
      </c>
      <c r="M270" s="34">
        <v>0</v>
      </c>
      <c r="N270" s="35">
        <v>0</v>
      </c>
      <c r="O270" s="34">
        <v>0</v>
      </c>
      <c r="P270" s="35">
        <v>0</v>
      </c>
      <c r="Q270" s="34">
        <v>0</v>
      </c>
      <c r="R270" s="35">
        <v>0</v>
      </c>
      <c r="S270" s="34">
        <v>0</v>
      </c>
      <c r="T270" s="35">
        <v>0</v>
      </c>
      <c r="U270" s="34">
        <v>0</v>
      </c>
      <c r="V270" s="35">
        <v>0</v>
      </c>
      <c r="W270" s="34">
        <v>5</v>
      </c>
      <c r="X270" s="35">
        <f>48*5</f>
        <v>240</v>
      </c>
      <c r="Y270" s="34">
        <v>0</v>
      </c>
      <c r="Z270" s="35">
        <v>0</v>
      </c>
      <c r="AA270" s="34">
        <v>0</v>
      </c>
      <c r="AB270" s="35">
        <v>0</v>
      </c>
      <c r="AC270" s="34">
        <v>0</v>
      </c>
      <c r="AD270" s="35">
        <v>0</v>
      </c>
      <c r="AE270" s="34">
        <v>0</v>
      </c>
      <c r="AF270" s="35">
        <v>0</v>
      </c>
      <c r="AG270" s="19"/>
    </row>
    <row r="271" spans="2:33" ht="13.5" customHeight="1" x14ac:dyDescent="0.2">
      <c r="B271" s="26"/>
      <c r="C271" s="73" t="s">
        <v>317</v>
      </c>
      <c r="D271" s="73">
        <v>6</v>
      </c>
      <c r="E271" s="74" t="s">
        <v>39</v>
      </c>
      <c r="F271" s="75">
        <v>515</v>
      </c>
      <c r="G271" s="75">
        <f t="shared" si="56"/>
        <v>3090</v>
      </c>
      <c r="H271" s="33">
        <f t="shared" si="54"/>
        <v>3090</v>
      </c>
      <c r="I271" s="34">
        <v>0</v>
      </c>
      <c r="J271" s="35">
        <v>0</v>
      </c>
      <c r="K271" s="34">
        <v>0</v>
      </c>
      <c r="L271" s="35">
        <v>0</v>
      </c>
      <c r="M271" s="34">
        <v>0</v>
      </c>
      <c r="N271" s="35">
        <v>0</v>
      </c>
      <c r="O271" s="34">
        <v>0</v>
      </c>
      <c r="P271" s="35">
        <v>0</v>
      </c>
      <c r="Q271" s="34">
        <v>0</v>
      </c>
      <c r="R271" s="35">
        <v>0</v>
      </c>
      <c r="S271" s="34">
        <v>0</v>
      </c>
      <c r="T271" s="35">
        <v>0</v>
      </c>
      <c r="U271" s="34">
        <v>0</v>
      </c>
      <c r="V271" s="35">
        <v>0</v>
      </c>
      <c r="W271" s="34">
        <v>3</v>
      </c>
      <c r="X271" s="35">
        <f>515*3</f>
        <v>1545</v>
      </c>
      <c r="Y271" s="34">
        <v>3</v>
      </c>
      <c r="Z271" s="35">
        <f>3*515</f>
        <v>1545</v>
      </c>
      <c r="AA271" s="34">
        <v>0</v>
      </c>
      <c r="AB271" s="35">
        <v>0</v>
      </c>
      <c r="AC271" s="34">
        <v>0</v>
      </c>
      <c r="AD271" s="35">
        <v>0</v>
      </c>
      <c r="AE271" s="34">
        <v>0</v>
      </c>
      <c r="AF271" s="35">
        <v>0</v>
      </c>
      <c r="AG271" s="19"/>
    </row>
    <row r="272" spans="2:33" ht="13.5" customHeight="1" x14ac:dyDescent="0.2">
      <c r="B272" s="26"/>
      <c r="C272" s="73" t="s">
        <v>318</v>
      </c>
      <c r="D272" s="73">
        <v>4</v>
      </c>
      <c r="E272" s="74" t="s">
        <v>39</v>
      </c>
      <c r="F272" s="75">
        <v>179</v>
      </c>
      <c r="G272" s="75">
        <f t="shared" si="56"/>
        <v>716</v>
      </c>
      <c r="H272" s="33">
        <f t="shared" si="54"/>
        <v>716</v>
      </c>
      <c r="I272" s="34">
        <v>0</v>
      </c>
      <c r="J272" s="35">
        <v>0</v>
      </c>
      <c r="K272" s="34">
        <v>0</v>
      </c>
      <c r="L272" s="35">
        <v>0</v>
      </c>
      <c r="M272" s="34">
        <v>0</v>
      </c>
      <c r="N272" s="35">
        <v>0</v>
      </c>
      <c r="O272" s="34">
        <v>0</v>
      </c>
      <c r="P272" s="35">
        <v>0</v>
      </c>
      <c r="Q272" s="34">
        <v>0</v>
      </c>
      <c r="R272" s="35">
        <v>0</v>
      </c>
      <c r="S272" s="34">
        <v>0</v>
      </c>
      <c r="T272" s="35">
        <v>0</v>
      </c>
      <c r="U272" s="34">
        <v>0</v>
      </c>
      <c r="V272" s="35">
        <v>0</v>
      </c>
      <c r="W272" s="34">
        <v>4</v>
      </c>
      <c r="X272" s="35">
        <f>179*4</f>
        <v>716</v>
      </c>
      <c r="Y272" s="34">
        <v>0</v>
      </c>
      <c r="Z272" s="35">
        <v>0</v>
      </c>
      <c r="AA272" s="34">
        <v>0</v>
      </c>
      <c r="AB272" s="35">
        <v>0</v>
      </c>
      <c r="AC272" s="34">
        <v>0</v>
      </c>
      <c r="AD272" s="35">
        <v>0</v>
      </c>
      <c r="AE272" s="34">
        <v>0</v>
      </c>
      <c r="AF272" s="35">
        <v>0</v>
      </c>
      <c r="AG272" s="19"/>
    </row>
    <row r="273" spans="2:33" ht="13.5" customHeight="1" x14ac:dyDescent="0.2">
      <c r="B273" s="26"/>
      <c r="C273" s="73" t="s">
        <v>319</v>
      </c>
      <c r="D273" s="83">
        <v>6</v>
      </c>
      <c r="E273" s="74" t="s">
        <v>39</v>
      </c>
      <c r="F273" s="75">
        <v>829</v>
      </c>
      <c r="G273" s="75">
        <f t="shared" si="56"/>
        <v>4974</v>
      </c>
      <c r="H273" s="33">
        <f t="shared" si="54"/>
        <v>4974</v>
      </c>
      <c r="I273" s="34"/>
      <c r="J273" s="35">
        <v>0</v>
      </c>
      <c r="K273" s="34">
        <v>0</v>
      </c>
      <c r="L273" s="35">
        <v>0</v>
      </c>
      <c r="M273" s="34">
        <v>0</v>
      </c>
      <c r="N273" s="35">
        <v>0</v>
      </c>
      <c r="O273" s="34">
        <v>0</v>
      </c>
      <c r="P273" s="35">
        <v>0</v>
      </c>
      <c r="Q273" s="34">
        <v>0</v>
      </c>
      <c r="R273" s="35">
        <v>0</v>
      </c>
      <c r="S273" s="34">
        <v>0</v>
      </c>
      <c r="T273" s="35">
        <v>0</v>
      </c>
      <c r="U273" s="34">
        <v>0</v>
      </c>
      <c r="V273" s="35">
        <v>0</v>
      </c>
      <c r="W273" s="34">
        <v>3</v>
      </c>
      <c r="X273" s="35">
        <f>829*3</f>
        <v>2487</v>
      </c>
      <c r="Y273" s="34">
        <v>3</v>
      </c>
      <c r="Z273" s="35">
        <f>829*3</f>
        <v>2487</v>
      </c>
      <c r="AA273" s="34">
        <v>0</v>
      </c>
      <c r="AB273" s="35">
        <v>0</v>
      </c>
      <c r="AC273" s="34">
        <v>0</v>
      </c>
      <c r="AD273" s="35">
        <v>0</v>
      </c>
      <c r="AE273" s="34">
        <v>0</v>
      </c>
      <c r="AF273" s="35">
        <v>0</v>
      </c>
      <c r="AG273" s="19"/>
    </row>
    <row r="274" spans="2:33" ht="36.75" customHeight="1" x14ac:dyDescent="0.2">
      <c r="B274" s="26">
        <v>293</v>
      </c>
      <c r="C274" s="21" t="s">
        <v>320</v>
      </c>
      <c r="D274" s="30"/>
      <c r="E274" s="20"/>
      <c r="F274" s="20"/>
      <c r="G274" s="27">
        <f>SUM(G275:G275)</f>
        <v>5100</v>
      </c>
      <c r="H274" s="27">
        <f>SUM(H275:H275)</f>
        <v>5100</v>
      </c>
      <c r="I274" s="58"/>
      <c r="J274" s="27">
        <f>SUM(J275:J275)</f>
        <v>0</v>
      </c>
      <c r="K274" s="24"/>
      <c r="L274" s="27">
        <f>SUM(L275:L275)</f>
        <v>850</v>
      </c>
      <c r="M274" s="24"/>
      <c r="N274" s="27">
        <f>SUM(N275:N275)</f>
        <v>0</v>
      </c>
      <c r="O274" s="24"/>
      <c r="P274" s="27">
        <f>SUM(P275:P275)</f>
        <v>850</v>
      </c>
      <c r="Q274" s="24"/>
      <c r="R274" s="27">
        <f>SUM(R275:R275)</f>
        <v>680</v>
      </c>
      <c r="S274" s="24"/>
      <c r="T274" s="27">
        <f>SUM(T275:T275)</f>
        <v>0</v>
      </c>
      <c r="U274" s="24"/>
      <c r="V274" s="27">
        <f>SUM(V275:V275)</f>
        <v>850</v>
      </c>
      <c r="W274" s="24"/>
      <c r="X274" s="27">
        <f>SUM(X275:X275)</f>
        <v>0</v>
      </c>
      <c r="Y274" s="24"/>
      <c r="Z274" s="27">
        <f>SUM(Z275:Z275)</f>
        <v>850</v>
      </c>
      <c r="AA274" s="24"/>
      <c r="AB274" s="27">
        <f>SUM(AB275:AB275)</f>
        <v>0</v>
      </c>
      <c r="AC274" s="24"/>
      <c r="AD274" s="27">
        <f>SUM(AD275:AD275)</f>
        <v>850</v>
      </c>
      <c r="AE274" s="24"/>
      <c r="AF274" s="27">
        <f>SUM(AF275:AF275)</f>
        <v>0</v>
      </c>
      <c r="AG274" s="19"/>
    </row>
    <row r="275" spans="2:33" ht="13.5" customHeight="1" x14ac:dyDescent="0.2">
      <c r="B275" s="26"/>
      <c r="C275" s="29" t="s">
        <v>321</v>
      </c>
      <c r="D275" s="30">
        <v>30</v>
      </c>
      <c r="E275" s="31" t="s">
        <v>70</v>
      </c>
      <c r="F275" s="44">
        <v>170</v>
      </c>
      <c r="G275" s="75">
        <f t="shared" si="56"/>
        <v>5100</v>
      </c>
      <c r="H275" s="33">
        <v>5100</v>
      </c>
      <c r="I275" s="34">
        <v>0</v>
      </c>
      <c r="J275" s="35">
        <v>0</v>
      </c>
      <c r="K275" s="34">
        <v>5</v>
      </c>
      <c r="L275" s="35">
        <f>170*K275</f>
        <v>850</v>
      </c>
      <c r="M275" s="34">
        <v>0</v>
      </c>
      <c r="N275" s="35">
        <v>0</v>
      </c>
      <c r="O275" s="34">
        <v>5</v>
      </c>
      <c r="P275" s="35">
        <f>170*O275</f>
        <v>850</v>
      </c>
      <c r="Q275" s="34">
        <v>4</v>
      </c>
      <c r="R275" s="35">
        <v>680</v>
      </c>
      <c r="S275" s="34">
        <v>0</v>
      </c>
      <c r="T275" s="35">
        <v>0</v>
      </c>
      <c r="U275" s="34">
        <v>5</v>
      </c>
      <c r="V275" s="35">
        <f>170*U275</f>
        <v>850</v>
      </c>
      <c r="W275" s="34">
        <v>0</v>
      </c>
      <c r="X275" s="35">
        <v>0</v>
      </c>
      <c r="Y275" s="34">
        <v>5</v>
      </c>
      <c r="Z275" s="35">
        <f>170*Y275</f>
        <v>850</v>
      </c>
      <c r="AA275" s="34">
        <v>0</v>
      </c>
      <c r="AB275" s="35">
        <v>0</v>
      </c>
      <c r="AC275" s="34">
        <v>5</v>
      </c>
      <c r="AD275" s="35">
        <f>170*AC275</f>
        <v>850</v>
      </c>
      <c r="AE275" s="34">
        <v>0</v>
      </c>
      <c r="AF275" s="35">
        <v>0</v>
      </c>
      <c r="AG275" s="19"/>
    </row>
    <row r="276" spans="2:33" ht="35.25" customHeight="1" x14ac:dyDescent="0.2">
      <c r="B276" s="26">
        <v>294</v>
      </c>
      <c r="C276" s="21" t="s">
        <v>322</v>
      </c>
      <c r="D276" s="46"/>
      <c r="E276" s="20"/>
      <c r="F276" s="20"/>
      <c r="G276" s="27">
        <f>SUM(G277:G283)</f>
        <v>35730</v>
      </c>
      <c r="H276" s="27">
        <f>SUM(H277:H283)</f>
        <v>35730</v>
      </c>
      <c r="I276" s="51"/>
      <c r="J276" s="27">
        <f>SUM(J277:J282)</f>
        <v>2121</v>
      </c>
      <c r="K276" s="50"/>
      <c r="L276" s="27">
        <f>SUM(L277:L282)</f>
        <v>2694</v>
      </c>
      <c r="M276" s="50"/>
      <c r="N276" s="27">
        <f>SUM(N277:N282)</f>
        <v>0</v>
      </c>
      <c r="O276" s="50"/>
      <c r="P276" s="27">
        <f>SUM(P277:P282)</f>
        <v>2067</v>
      </c>
      <c r="Q276" s="50"/>
      <c r="R276" s="27">
        <f>SUM(R277:R282)</f>
        <v>0</v>
      </c>
      <c r="S276" s="50"/>
      <c r="T276" s="27">
        <f>SUM(T277:T282)</f>
        <v>8254</v>
      </c>
      <c r="U276" s="50"/>
      <c r="V276" s="27">
        <f>SUM(V277:V282)</f>
        <v>0</v>
      </c>
      <c r="W276" s="50"/>
      <c r="X276" s="27">
        <f>SUM(X277:X282)</f>
        <v>0</v>
      </c>
      <c r="Y276" s="50"/>
      <c r="Z276" s="27">
        <f>SUM(Z277:Z282)</f>
        <v>0</v>
      </c>
      <c r="AA276" s="50"/>
      <c r="AB276" s="27">
        <f>SUM(AB277:AB282)</f>
        <v>1674</v>
      </c>
      <c r="AC276" s="50"/>
      <c r="AD276" s="27">
        <f>SUM(AD277:AD282)</f>
        <v>5560</v>
      </c>
      <c r="AE276" s="50"/>
      <c r="AF276" s="50">
        <v>0</v>
      </c>
      <c r="AG276" s="19"/>
    </row>
    <row r="277" spans="2:33" ht="14.25" customHeight="1" x14ac:dyDescent="0.2">
      <c r="B277" s="26"/>
      <c r="C277" s="73" t="s">
        <v>323</v>
      </c>
      <c r="D277" s="73">
        <v>12</v>
      </c>
      <c r="E277" s="74" t="s">
        <v>39</v>
      </c>
      <c r="F277" s="75">
        <v>449</v>
      </c>
      <c r="G277" s="75">
        <f t="shared" ref="G277:G298" si="57">D277*F277</f>
        <v>5388</v>
      </c>
      <c r="H277" s="33">
        <f t="shared" si="54"/>
        <v>5388</v>
      </c>
      <c r="I277" s="34">
        <v>0</v>
      </c>
      <c r="J277" s="35">
        <v>0</v>
      </c>
      <c r="K277" s="34">
        <v>6</v>
      </c>
      <c r="L277" s="35">
        <f>449*6</f>
        <v>2694</v>
      </c>
      <c r="M277" s="34">
        <v>0</v>
      </c>
      <c r="N277" s="35">
        <v>0</v>
      </c>
      <c r="O277" s="34">
        <v>0</v>
      </c>
      <c r="P277" s="35">
        <v>0</v>
      </c>
      <c r="Q277" s="34">
        <v>0</v>
      </c>
      <c r="R277" s="35">
        <v>0</v>
      </c>
      <c r="S277" s="34">
        <v>6</v>
      </c>
      <c r="T277" s="35">
        <f>449*6</f>
        <v>2694</v>
      </c>
      <c r="U277" s="34">
        <v>0</v>
      </c>
      <c r="V277" s="35">
        <v>0</v>
      </c>
      <c r="W277" s="34">
        <v>0</v>
      </c>
      <c r="X277" s="35">
        <v>0</v>
      </c>
      <c r="Y277" s="34">
        <v>0</v>
      </c>
      <c r="Z277" s="35">
        <v>0</v>
      </c>
      <c r="AA277" s="34">
        <v>0</v>
      </c>
      <c r="AB277" s="35">
        <v>0</v>
      </c>
      <c r="AC277" s="34">
        <v>0</v>
      </c>
      <c r="AD277" s="35">
        <v>0</v>
      </c>
      <c r="AE277" s="34">
        <v>0</v>
      </c>
      <c r="AF277" s="35">
        <v>0</v>
      </c>
      <c r="AG277" s="19"/>
    </row>
    <row r="278" spans="2:33" ht="14.25" customHeight="1" x14ac:dyDescent="0.2">
      <c r="B278" s="26"/>
      <c r="C278" s="82" t="s">
        <v>324</v>
      </c>
      <c r="D278" s="73">
        <v>12</v>
      </c>
      <c r="E278" s="74" t="s">
        <v>39</v>
      </c>
      <c r="F278" s="75">
        <v>129</v>
      </c>
      <c r="G278" s="75">
        <f t="shared" si="57"/>
        <v>1548</v>
      </c>
      <c r="H278" s="33">
        <f t="shared" si="54"/>
        <v>1548</v>
      </c>
      <c r="I278" s="34">
        <v>6</v>
      </c>
      <c r="J278" s="35">
        <f>129*6</f>
        <v>774</v>
      </c>
      <c r="K278" s="34">
        <v>0</v>
      </c>
      <c r="L278" s="35">
        <v>0</v>
      </c>
      <c r="M278" s="34">
        <v>0</v>
      </c>
      <c r="N278" s="35">
        <v>0</v>
      </c>
      <c r="O278" s="34">
        <v>0</v>
      </c>
      <c r="P278" s="35">
        <v>0</v>
      </c>
      <c r="Q278" s="34">
        <v>0</v>
      </c>
      <c r="R278" s="35">
        <v>0</v>
      </c>
      <c r="S278" s="34">
        <v>0</v>
      </c>
      <c r="T278" s="35">
        <v>0</v>
      </c>
      <c r="U278" s="34">
        <v>0</v>
      </c>
      <c r="V278" s="35">
        <v>0</v>
      </c>
      <c r="W278" s="34">
        <v>0</v>
      </c>
      <c r="X278" s="35">
        <v>0</v>
      </c>
      <c r="Y278" s="34">
        <v>0</v>
      </c>
      <c r="Z278" s="35">
        <v>0</v>
      </c>
      <c r="AA278" s="34">
        <v>6</v>
      </c>
      <c r="AB278" s="35">
        <f>129*6</f>
        <v>774</v>
      </c>
      <c r="AC278" s="34">
        <v>0</v>
      </c>
      <c r="AD278" s="35">
        <v>0</v>
      </c>
      <c r="AE278" s="34">
        <v>0</v>
      </c>
      <c r="AF278" s="35">
        <v>0</v>
      </c>
      <c r="AG278" s="19"/>
    </row>
    <row r="279" spans="2:33" ht="14.25" customHeight="1" x14ac:dyDescent="0.2">
      <c r="B279" s="26"/>
      <c r="C279" s="73" t="s">
        <v>325</v>
      </c>
      <c r="D279" s="73">
        <v>12</v>
      </c>
      <c r="E279" s="74" t="s">
        <v>39</v>
      </c>
      <c r="F279" s="75">
        <v>150</v>
      </c>
      <c r="G279" s="75">
        <f t="shared" si="57"/>
        <v>1800</v>
      </c>
      <c r="H279" s="33">
        <f t="shared" si="54"/>
        <v>1800</v>
      </c>
      <c r="I279" s="34">
        <v>6</v>
      </c>
      <c r="J279" s="35">
        <f>150*6</f>
        <v>900</v>
      </c>
      <c r="K279" s="34">
        <v>0</v>
      </c>
      <c r="L279" s="35">
        <v>0</v>
      </c>
      <c r="M279" s="34">
        <v>0</v>
      </c>
      <c r="N279" s="35">
        <v>0</v>
      </c>
      <c r="O279" s="34">
        <v>0</v>
      </c>
      <c r="P279" s="35">
        <v>0</v>
      </c>
      <c r="Q279" s="34">
        <v>0</v>
      </c>
      <c r="R279" s="35">
        <v>0</v>
      </c>
      <c r="S279" s="34">
        <v>0</v>
      </c>
      <c r="T279" s="35">
        <v>0</v>
      </c>
      <c r="U279" s="34">
        <v>0</v>
      </c>
      <c r="V279" s="35">
        <v>0</v>
      </c>
      <c r="W279" s="34">
        <v>0</v>
      </c>
      <c r="X279" s="35">
        <v>0</v>
      </c>
      <c r="Y279" s="34">
        <v>0</v>
      </c>
      <c r="Z279" s="35">
        <v>0</v>
      </c>
      <c r="AA279" s="34">
        <v>6</v>
      </c>
      <c r="AB279" s="35">
        <f>150*6</f>
        <v>900</v>
      </c>
      <c r="AC279" s="34">
        <v>0</v>
      </c>
      <c r="AD279" s="35">
        <v>0</v>
      </c>
      <c r="AE279" s="34">
        <v>0</v>
      </c>
      <c r="AF279" s="35">
        <v>0</v>
      </c>
      <c r="AG279" s="19"/>
    </row>
    <row r="280" spans="2:33" ht="14.25" customHeight="1" x14ac:dyDescent="0.2">
      <c r="B280" s="26"/>
      <c r="C280" s="73" t="s">
        <v>326</v>
      </c>
      <c r="D280" s="73">
        <v>8</v>
      </c>
      <c r="E280" s="74" t="s">
        <v>39</v>
      </c>
      <c r="F280" s="75">
        <v>1390</v>
      </c>
      <c r="G280" s="75">
        <f t="shared" si="57"/>
        <v>11120</v>
      </c>
      <c r="H280" s="33">
        <f t="shared" si="54"/>
        <v>11120</v>
      </c>
      <c r="I280" s="34">
        <v>0</v>
      </c>
      <c r="J280" s="35">
        <v>0</v>
      </c>
      <c r="K280" s="34">
        <v>0</v>
      </c>
      <c r="L280" s="35">
        <v>0</v>
      </c>
      <c r="M280" s="34">
        <v>0</v>
      </c>
      <c r="N280" s="35">
        <v>0</v>
      </c>
      <c r="O280" s="34">
        <v>0</v>
      </c>
      <c r="P280" s="35">
        <v>0</v>
      </c>
      <c r="Q280" s="34">
        <v>0</v>
      </c>
      <c r="R280" s="35">
        <v>0</v>
      </c>
      <c r="S280" s="34">
        <v>4</v>
      </c>
      <c r="T280" s="35">
        <f>1390*4</f>
        <v>5560</v>
      </c>
      <c r="U280" s="34">
        <v>0</v>
      </c>
      <c r="V280" s="35">
        <v>0</v>
      </c>
      <c r="W280" s="34">
        <v>0</v>
      </c>
      <c r="X280" s="35">
        <v>0</v>
      </c>
      <c r="Y280" s="34">
        <v>0</v>
      </c>
      <c r="Z280" s="35">
        <v>0</v>
      </c>
      <c r="AA280" s="34">
        <v>0</v>
      </c>
      <c r="AB280" s="35">
        <v>0</v>
      </c>
      <c r="AC280" s="34">
        <v>4</v>
      </c>
      <c r="AD280" s="35">
        <f>4*1390</f>
        <v>5560</v>
      </c>
      <c r="AE280" s="34">
        <v>0</v>
      </c>
      <c r="AF280" s="35">
        <v>0</v>
      </c>
      <c r="AG280" s="19"/>
    </row>
    <row r="281" spans="2:33" ht="14.25" customHeight="1" x14ac:dyDescent="0.2">
      <c r="B281" s="26"/>
      <c r="C281" s="73" t="s">
        <v>327</v>
      </c>
      <c r="D281" s="73">
        <v>3</v>
      </c>
      <c r="E281" s="74" t="s">
        <v>39</v>
      </c>
      <c r="F281" s="75">
        <v>689</v>
      </c>
      <c r="G281" s="75">
        <f t="shared" si="57"/>
        <v>2067</v>
      </c>
      <c r="H281" s="33">
        <f t="shared" si="54"/>
        <v>2067</v>
      </c>
      <c r="I281" s="34">
        <v>0</v>
      </c>
      <c r="J281" s="35">
        <v>0</v>
      </c>
      <c r="K281" s="34">
        <v>0</v>
      </c>
      <c r="L281" s="35">
        <v>0</v>
      </c>
      <c r="M281" s="34">
        <v>0</v>
      </c>
      <c r="N281" s="35">
        <v>0</v>
      </c>
      <c r="O281" s="34">
        <v>3</v>
      </c>
      <c r="P281" s="35">
        <f>689*3</f>
        <v>2067</v>
      </c>
      <c r="Q281" s="34">
        <v>0</v>
      </c>
      <c r="R281" s="35">
        <v>0</v>
      </c>
      <c r="S281" s="34">
        <v>0</v>
      </c>
      <c r="T281" s="35">
        <v>0</v>
      </c>
      <c r="U281" s="34">
        <v>0</v>
      </c>
      <c r="V281" s="35">
        <v>0</v>
      </c>
      <c r="W281" s="34">
        <v>0</v>
      </c>
      <c r="X281" s="35">
        <v>0</v>
      </c>
      <c r="Y281" s="34">
        <v>0</v>
      </c>
      <c r="Z281" s="35">
        <v>0</v>
      </c>
      <c r="AA281" s="34">
        <v>0</v>
      </c>
      <c r="AB281" s="35">
        <v>0</v>
      </c>
      <c r="AC281" s="34">
        <v>0</v>
      </c>
      <c r="AD281" s="35">
        <v>0</v>
      </c>
      <c r="AE281" s="34">
        <v>0</v>
      </c>
      <c r="AF281" s="35">
        <v>0</v>
      </c>
      <c r="AG281" s="19"/>
    </row>
    <row r="282" spans="2:33" ht="13.5" customHeight="1" x14ac:dyDescent="0.2">
      <c r="B282" s="26"/>
      <c r="C282" s="73" t="s">
        <v>328</v>
      </c>
      <c r="D282" s="73">
        <v>6</v>
      </c>
      <c r="E282" s="74" t="s">
        <v>39</v>
      </c>
      <c r="F282" s="75">
        <v>74.5</v>
      </c>
      <c r="G282" s="75">
        <f t="shared" si="57"/>
        <v>447</v>
      </c>
      <c r="H282" s="33">
        <f t="shared" si="54"/>
        <v>447</v>
      </c>
      <c r="I282" s="34">
        <v>6</v>
      </c>
      <c r="J282" s="35">
        <f>447</f>
        <v>447</v>
      </c>
      <c r="K282" s="34">
        <v>0</v>
      </c>
      <c r="L282" s="35">
        <v>0</v>
      </c>
      <c r="M282" s="34">
        <v>0</v>
      </c>
      <c r="N282" s="35">
        <v>0</v>
      </c>
      <c r="O282" s="34">
        <v>0</v>
      </c>
      <c r="P282" s="35">
        <v>0</v>
      </c>
      <c r="Q282" s="34">
        <v>0</v>
      </c>
      <c r="R282" s="35">
        <v>0</v>
      </c>
      <c r="S282" s="34">
        <v>0</v>
      </c>
      <c r="T282" s="35">
        <v>0</v>
      </c>
      <c r="U282" s="34">
        <v>0</v>
      </c>
      <c r="V282" s="35">
        <v>0</v>
      </c>
      <c r="W282" s="34">
        <v>0</v>
      </c>
      <c r="X282" s="35">
        <v>0</v>
      </c>
      <c r="Y282" s="34">
        <v>0</v>
      </c>
      <c r="Z282" s="35">
        <v>0</v>
      </c>
      <c r="AA282" s="34">
        <v>0</v>
      </c>
      <c r="AB282" s="35">
        <v>0</v>
      </c>
      <c r="AC282" s="34">
        <v>0</v>
      </c>
      <c r="AD282" s="35">
        <v>0</v>
      </c>
      <c r="AE282" s="34"/>
      <c r="AF282" s="35">
        <v>0</v>
      </c>
      <c r="AG282" s="19"/>
    </row>
    <row r="283" spans="2:33" ht="13.5" customHeight="1" x14ac:dyDescent="0.2">
      <c r="B283" s="26"/>
      <c r="C283" s="73" t="s">
        <v>329</v>
      </c>
      <c r="D283" s="83">
        <v>4</v>
      </c>
      <c r="E283" s="74" t="s">
        <v>39</v>
      </c>
      <c r="F283" s="75">
        <v>3340</v>
      </c>
      <c r="G283" s="75">
        <f t="shared" si="57"/>
        <v>13360</v>
      </c>
      <c r="H283" s="33">
        <f t="shared" si="54"/>
        <v>13360</v>
      </c>
      <c r="I283" s="34">
        <v>1</v>
      </c>
      <c r="J283" s="35">
        <v>3340</v>
      </c>
      <c r="K283" s="34">
        <v>0</v>
      </c>
      <c r="L283" s="35">
        <v>0</v>
      </c>
      <c r="M283" s="34">
        <v>1</v>
      </c>
      <c r="N283" s="35">
        <v>3340</v>
      </c>
      <c r="O283" s="34">
        <v>0</v>
      </c>
      <c r="P283" s="35">
        <v>0</v>
      </c>
      <c r="Q283" s="34">
        <v>0</v>
      </c>
      <c r="R283" s="35">
        <v>0</v>
      </c>
      <c r="S283" s="34">
        <v>0</v>
      </c>
      <c r="T283" s="35">
        <v>0</v>
      </c>
      <c r="U283" s="34">
        <v>0</v>
      </c>
      <c r="V283" s="35">
        <v>0</v>
      </c>
      <c r="W283" s="34">
        <v>0</v>
      </c>
      <c r="X283" s="35">
        <v>0</v>
      </c>
      <c r="Y283" s="34">
        <v>1</v>
      </c>
      <c r="Z283" s="35">
        <v>3340</v>
      </c>
      <c r="AA283" s="34">
        <v>0</v>
      </c>
      <c r="AB283" s="35">
        <v>0</v>
      </c>
      <c r="AC283" s="34">
        <v>1</v>
      </c>
      <c r="AD283" s="35">
        <v>3340</v>
      </c>
      <c r="AE283" s="34"/>
      <c r="AF283" s="35">
        <v>0</v>
      </c>
      <c r="AG283" s="19"/>
    </row>
    <row r="284" spans="2:33" ht="24.75" customHeight="1" x14ac:dyDescent="0.2">
      <c r="B284" s="26">
        <v>296</v>
      </c>
      <c r="C284" s="21" t="s">
        <v>330</v>
      </c>
      <c r="D284" s="30"/>
      <c r="E284" s="20"/>
      <c r="F284" s="20"/>
      <c r="G284" s="27">
        <f>SUM(G285:G298)</f>
        <v>99517.8</v>
      </c>
      <c r="H284" s="27">
        <f>SUM(H285:H298)</f>
        <v>99517.8</v>
      </c>
      <c r="I284" s="58"/>
      <c r="J284" s="27">
        <f>SUM(J285:J298)</f>
        <v>0</v>
      </c>
      <c r="K284" s="24"/>
      <c r="L284" s="27">
        <f>SUM(L285:L298)</f>
        <v>12220</v>
      </c>
      <c r="M284" s="24"/>
      <c r="N284" s="27">
        <f>SUM(N285:N298)</f>
        <v>40042.300000000003</v>
      </c>
      <c r="O284" s="24"/>
      <c r="P284" s="27">
        <f>SUM(P285:P298)</f>
        <v>5800</v>
      </c>
      <c r="Q284" s="24"/>
      <c r="R284" s="27">
        <f>SUM(R285:R298)</f>
        <v>1380</v>
      </c>
      <c r="S284" s="24"/>
      <c r="T284" s="27">
        <f>SUM(T285:T298)</f>
        <v>29580</v>
      </c>
      <c r="U284" s="24"/>
      <c r="V284" s="27">
        <f>SUM(V285:V298)</f>
        <v>0</v>
      </c>
      <c r="W284" s="24"/>
      <c r="X284" s="27">
        <f>SUM(X285:X298)</f>
        <v>0</v>
      </c>
      <c r="Y284" s="24"/>
      <c r="Z284" s="27">
        <f>SUM(Z285:Z298)</f>
        <v>6695.5</v>
      </c>
      <c r="AA284" s="24"/>
      <c r="AB284" s="27">
        <f>SUM(AB285:AB298)</f>
        <v>0</v>
      </c>
      <c r="AC284" s="24"/>
      <c r="AD284" s="27">
        <f>SUM(AD285:AD298)</f>
        <v>0</v>
      </c>
      <c r="AE284" s="24"/>
      <c r="AF284" s="27">
        <f>SUM(AF285:AF298)</f>
        <v>3800</v>
      </c>
      <c r="AG284" s="19"/>
    </row>
    <row r="285" spans="2:33" ht="14.25" customHeight="1" x14ac:dyDescent="0.2">
      <c r="B285" s="26"/>
      <c r="C285" s="73" t="s">
        <v>331</v>
      </c>
      <c r="D285" s="73">
        <v>7</v>
      </c>
      <c r="E285" s="74" t="s">
        <v>39</v>
      </c>
      <c r="F285" s="44">
        <v>2900</v>
      </c>
      <c r="G285" s="75">
        <f t="shared" si="57"/>
        <v>20300</v>
      </c>
      <c r="H285" s="33">
        <f t="shared" si="54"/>
        <v>20300</v>
      </c>
      <c r="I285" s="34">
        <v>0</v>
      </c>
      <c r="J285" s="35">
        <v>0</v>
      </c>
      <c r="K285" s="34">
        <v>2</v>
      </c>
      <c r="L285" s="35">
        <f>2900*2</f>
        <v>5800</v>
      </c>
      <c r="M285" s="34">
        <v>3</v>
      </c>
      <c r="N285" s="35">
        <f>2900*3</f>
        <v>8700</v>
      </c>
      <c r="O285" s="34">
        <v>2</v>
      </c>
      <c r="P285" s="35">
        <f>2900*2</f>
        <v>5800</v>
      </c>
      <c r="Q285" s="34">
        <v>0</v>
      </c>
      <c r="R285" s="35">
        <v>0</v>
      </c>
      <c r="S285" s="34">
        <v>0</v>
      </c>
      <c r="T285" s="35">
        <v>0</v>
      </c>
      <c r="U285" s="34">
        <v>0</v>
      </c>
      <c r="V285" s="35">
        <v>0</v>
      </c>
      <c r="W285" s="34">
        <v>0</v>
      </c>
      <c r="X285" s="35">
        <v>0</v>
      </c>
      <c r="Y285" s="34">
        <v>0</v>
      </c>
      <c r="Z285" s="35">
        <v>0</v>
      </c>
      <c r="AA285" s="34">
        <v>0</v>
      </c>
      <c r="AB285" s="35">
        <v>0</v>
      </c>
      <c r="AC285" s="34">
        <v>0</v>
      </c>
      <c r="AD285" s="35">
        <v>0</v>
      </c>
      <c r="AE285" s="34">
        <v>0</v>
      </c>
      <c r="AF285" s="35">
        <v>0</v>
      </c>
      <c r="AG285" s="19"/>
    </row>
    <row r="286" spans="2:33" ht="12.75" customHeight="1" x14ac:dyDescent="0.2">
      <c r="B286" s="26"/>
      <c r="C286" s="73" t="s">
        <v>332</v>
      </c>
      <c r="D286" s="73">
        <v>44</v>
      </c>
      <c r="E286" s="74" t="s">
        <v>39</v>
      </c>
      <c r="F286" s="44">
        <v>209</v>
      </c>
      <c r="G286" s="75">
        <f t="shared" si="57"/>
        <v>9196</v>
      </c>
      <c r="H286" s="33">
        <f t="shared" si="54"/>
        <v>9196</v>
      </c>
      <c r="I286" s="34">
        <v>0</v>
      </c>
      <c r="J286" s="35">
        <v>0</v>
      </c>
      <c r="K286" s="34">
        <v>0</v>
      </c>
      <c r="L286" s="35">
        <v>0</v>
      </c>
      <c r="M286" s="34">
        <v>22</v>
      </c>
      <c r="N286" s="35">
        <f>209*22</f>
        <v>4598</v>
      </c>
      <c r="O286" s="34">
        <v>0</v>
      </c>
      <c r="P286" s="35">
        <v>0</v>
      </c>
      <c r="Q286" s="34">
        <v>0</v>
      </c>
      <c r="R286" s="35">
        <v>0</v>
      </c>
      <c r="S286" s="34">
        <v>0</v>
      </c>
      <c r="T286" s="35">
        <v>0</v>
      </c>
      <c r="U286" s="34">
        <v>0</v>
      </c>
      <c r="V286" s="35">
        <v>0</v>
      </c>
      <c r="W286" s="34">
        <v>0</v>
      </c>
      <c r="X286" s="35">
        <v>0</v>
      </c>
      <c r="Y286" s="34">
        <v>22</v>
      </c>
      <c r="Z286" s="35">
        <f>209*22</f>
        <v>4598</v>
      </c>
      <c r="AA286" s="34">
        <v>0</v>
      </c>
      <c r="AB286" s="35">
        <v>0</v>
      </c>
      <c r="AC286" s="34">
        <v>0</v>
      </c>
      <c r="AD286" s="35">
        <v>0</v>
      </c>
      <c r="AE286" s="34">
        <v>0</v>
      </c>
      <c r="AF286" s="35">
        <v>0</v>
      </c>
      <c r="AG286" s="19"/>
    </row>
    <row r="287" spans="2:33" ht="15.75" customHeight="1" x14ac:dyDescent="0.2">
      <c r="B287" s="26"/>
      <c r="C287" s="73" t="s">
        <v>333</v>
      </c>
      <c r="D287" s="73">
        <v>10</v>
      </c>
      <c r="E287" s="74" t="s">
        <v>39</v>
      </c>
      <c r="F287" s="44">
        <v>699</v>
      </c>
      <c r="G287" s="75">
        <f t="shared" si="57"/>
        <v>6990</v>
      </c>
      <c r="H287" s="33">
        <f t="shared" si="54"/>
        <v>6990</v>
      </c>
      <c r="I287" s="34">
        <v>0</v>
      </c>
      <c r="J287" s="35">
        <v>0</v>
      </c>
      <c r="K287" s="34">
        <v>0</v>
      </c>
      <c r="L287" s="35">
        <v>0</v>
      </c>
      <c r="M287" s="34">
        <v>10</v>
      </c>
      <c r="N287" s="35">
        <f>699*10</f>
        <v>6990</v>
      </c>
      <c r="O287" s="34">
        <v>0</v>
      </c>
      <c r="P287" s="35">
        <v>0</v>
      </c>
      <c r="Q287" s="34">
        <v>0</v>
      </c>
      <c r="R287" s="35">
        <v>0</v>
      </c>
      <c r="S287" s="34">
        <v>0</v>
      </c>
      <c r="T287" s="35">
        <v>0</v>
      </c>
      <c r="U287" s="34">
        <v>0</v>
      </c>
      <c r="V287" s="35">
        <v>0</v>
      </c>
      <c r="W287" s="34">
        <v>0</v>
      </c>
      <c r="X287" s="35">
        <v>0</v>
      </c>
      <c r="Y287" s="34">
        <v>0</v>
      </c>
      <c r="Z287" s="35">
        <v>0</v>
      </c>
      <c r="AA287" s="34">
        <v>0</v>
      </c>
      <c r="AB287" s="35">
        <v>0</v>
      </c>
      <c r="AC287" s="34">
        <v>0</v>
      </c>
      <c r="AD287" s="35">
        <v>0</v>
      </c>
      <c r="AE287" s="34">
        <v>0</v>
      </c>
      <c r="AF287" s="35">
        <v>0</v>
      </c>
      <c r="AG287" s="19"/>
    </row>
    <row r="288" spans="2:33" ht="14.25" customHeight="1" x14ac:dyDescent="0.2">
      <c r="B288" s="26"/>
      <c r="C288" s="73" t="s">
        <v>334</v>
      </c>
      <c r="D288" s="73">
        <v>10</v>
      </c>
      <c r="E288" s="74" t="s">
        <v>39</v>
      </c>
      <c r="F288" s="44">
        <v>205</v>
      </c>
      <c r="G288" s="75">
        <f t="shared" si="57"/>
        <v>2050</v>
      </c>
      <c r="H288" s="33">
        <f t="shared" si="54"/>
        <v>2050</v>
      </c>
      <c r="I288" s="34">
        <v>0</v>
      </c>
      <c r="J288" s="35">
        <v>0</v>
      </c>
      <c r="K288" s="34">
        <v>0</v>
      </c>
      <c r="L288" s="35">
        <v>0</v>
      </c>
      <c r="M288" s="34">
        <v>10</v>
      </c>
      <c r="N288" s="35">
        <v>2050</v>
      </c>
      <c r="O288" s="34">
        <v>0</v>
      </c>
      <c r="P288" s="35">
        <v>0</v>
      </c>
      <c r="Q288" s="34">
        <v>0</v>
      </c>
      <c r="R288" s="35">
        <v>0</v>
      </c>
      <c r="S288" s="34">
        <v>0</v>
      </c>
      <c r="T288" s="35">
        <v>0</v>
      </c>
      <c r="U288" s="34">
        <v>0</v>
      </c>
      <c r="V288" s="35">
        <v>0</v>
      </c>
      <c r="W288" s="34">
        <v>0</v>
      </c>
      <c r="X288" s="35">
        <v>0</v>
      </c>
      <c r="Y288" s="34">
        <v>0</v>
      </c>
      <c r="Z288" s="35">
        <v>0</v>
      </c>
      <c r="AA288" s="34">
        <v>0</v>
      </c>
      <c r="AB288" s="35">
        <v>0</v>
      </c>
      <c r="AC288" s="34">
        <v>0</v>
      </c>
      <c r="AD288" s="35">
        <v>0</v>
      </c>
      <c r="AE288" s="34">
        <v>0</v>
      </c>
      <c r="AF288" s="35">
        <v>0</v>
      </c>
      <c r="AG288" s="19"/>
    </row>
    <row r="289" spans="2:33" ht="15.75" customHeight="1" x14ac:dyDescent="0.2">
      <c r="B289" s="26"/>
      <c r="C289" s="73" t="s">
        <v>335</v>
      </c>
      <c r="D289" s="73">
        <v>20</v>
      </c>
      <c r="E289" s="74" t="s">
        <v>39</v>
      </c>
      <c r="F289" s="44">
        <v>209.75</v>
      </c>
      <c r="G289" s="75">
        <f t="shared" si="57"/>
        <v>4195</v>
      </c>
      <c r="H289" s="33">
        <f t="shared" si="54"/>
        <v>4195</v>
      </c>
      <c r="I289" s="34">
        <v>0</v>
      </c>
      <c r="J289" s="35">
        <v>0</v>
      </c>
      <c r="K289" s="34">
        <v>0</v>
      </c>
      <c r="L289" s="35">
        <v>0</v>
      </c>
      <c r="M289" s="34">
        <v>10</v>
      </c>
      <c r="N289" s="35">
        <f>209.75*10</f>
        <v>2097.5</v>
      </c>
      <c r="O289" s="34">
        <v>0</v>
      </c>
      <c r="P289" s="35">
        <v>0</v>
      </c>
      <c r="Q289" s="34">
        <v>0</v>
      </c>
      <c r="R289" s="35">
        <v>0</v>
      </c>
      <c r="S289" s="34">
        <v>0</v>
      </c>
      <c r="T289" s="35">
        <v>0</v>
      </c>
      <c r="U289" s="34">
        <v>0</v>
      </c>
      <c r="V289" s="35">
        <v>0</v>
      </c>
      <c r="W289" s="34">
        <v>0</v>
      </c>
      <c r="X289" s="35">
        <v>0</v>
      </c>
      <c r="Y289" s="34">
        <v>10</v>
      </c>
      <c r="Z289" s="35">
        <v>2097.5</v>
      </c>
      <c r="AA289" s="34">
        <v>0</v>
      </c>
      <c r="AB289" s="35">
        <v>0</v>
      </c>
      <c r="AC289" s="34">
        <v>0</v>
      </c>
      <c r="AD289" s="35">
        <v>0</v>
      </c>
      <c r="AE289" s="34">
        <v>0</v>
      </c>
      <c r="AF289" s="35">
        <v>0</v>
      </c>
      <c r="AG289" s="19"/>
    </row>
    <row r="290" spans="2:33" ht="13.5" customHeight="1" x14ac:dyDescent="0.2">
      <c r="B290" s="26"/>
      <c r="C290" s="73" t="s">
        <v>336</v>
      </c>
      <c r="D290" s="73">
        <v>10</v>
      </c>
      <c r="E290" s="74" t="s">
        <v>39</v>
      </c>
      <c r="F290" s="44">
        <v>339</v>
      </c>
      <c r="G290" s="75">
        <f t="shared" si="57"/>
        <v>3390</v>
      </c>
      <c r="H290" s="33">
        <f t="shared" si="54"/>
        <v>3390</v>
      </c>
      <c r="I290" s="34">
        <v>0</v>
      </c>
      <c r="J290" s="35">
        <v>0</v>
      </c>
      <c r="K290" s="34">
        <v>0</v>
      </c>
      <c r="L290" s="35">
        <v>0</v>
      </c>
      <c r="M290" s="34">
        <v>10</v>
      </c>
      <c r="N290" s="35">
        <v>3390</v>
      </c>
      <c r="O290" s="34">
        <v>0</v>
      </c>
      <c r="P290" s="35">
        <v>0</v>
      </c>
      <c r="Q290" s="34">
        <v>0</v>
      </c>
      <c r="R290" s="35">
        <v>0</v>
      </c>
      <c r="S290" s="34">
        <v>0</v>
      </c>
      <c r="T290" s="35">
        <v>0</v>
      </c>
      <c r="U290" s="34">
        <v>0</v>
      </c>
      <c r="V290" s="35">
        <v>0</v>
      </c>
      <c r="W290" s="34">
        <v>0</v>
      </c>
      <c r="X290" s="35">
        <v>0</v>
      </c>
      <c r="Y290" s="34">
        <v>0</v>
      </c>
      <c r="Z290" s="35">
        <v>0</v>
      </c>
      <c r="AA290" s="34">
        <v>0</v>
      </c>
      <c r="AB290" s="35">
        <v>0</v>
      </c>
      <c r="AC290" s="34">
        <v>0</v>
      </c>
      <c r="AD290" s="35">
        <v>0</v>
      </c>
      <c r="AE290" s="34">
        <v>0</v>
      </c>
      <c r="AF290" s="35">
        <v>0</v>
      </c>
      <c r="AG290" s="19"/>
    </row>
    <row r="291" spans="2:33" ht="14.25" customHeight="1" x14ac:dyDescent="0.2">
      <c r="B291" s="26"/>
      <c r="C291" s="73" t="s">
        <v>337</v>
      </c>
      <c r="D291" s="73">
        <v>10</v>
      </c>
      <c r="E291" s="74" t="s">
        <v>39</v>
      </c>
      <c r="F291" s="44">
        <v>83.68</v>
      </c>
      <c r="G291" s="75">
        <f t="shared" si="57"/>
        <v>836.80000000000007</v>
      </c>
      <c r="H291" s="33">
        <f t="shared" si="54"/>
        <v>836.8</v>
      </c>
      <c r="I291" s="34">
        <v>0</v>
      </c>
      <c r="J291" s="35">
        <v>0</v>
      </c>
      <c r="K291" s="34">
        <v>0</v>
      </c>
      <c r="L291" s="35">
        <v>0</v>
      </c>
      <c r="M291" s="34">
        <v>10</v>
      </c>
      <c r="N291" s="35">
        <v>836.8</v>
      </c>
      <c r="O291" s="34">
        <v>0</v>
      </c>
      <c r="P291" s="35">
        <v>0</v>
      </c>
      <c r="Q291" s="34">
        <v>0</v>
      </c>
      <c r="R291" s="35">
        <v>0</v>
      </c>
      <c r="S291" s="34">
        <v>0</v>
      </c>
      <c r="T291" s="35">
        <v>0</v>
      </c>
      <c r="U291" s="34">
        <v>0</v>
      </c>
      <c r="V291" s="35">
        <v>0</v>
      </c>
      <c r="W291" s="34">
        <v>0</v>
      </c>
      <c r="X291" s="35">
        <v>0</v>
      </c>
      <c r="Y291" s="34">
        <v>0</v>
      </c>
      <c r="Z291" s="35">
        <v>0</v>
      </c>
      <c r="AA291" s="34">
        <v>0</v>
      </c>
      <c r="AB291" s="35">
        <v>0</v>
      </c>
      <c r="AC291" s="34">
        <v>0</v>
      </c>
      <c r="AD291" s="35">
        <v>0</v>
      </c>
      <c r="AE291" s="34">
        <v>0</v>
      </c>
      <c r="AF291" s="35">
        <v>0</v>
      </c>
      <c r="AG291" s="19"/>
    </row>
    <row r="292" spans="2:33" ht="14.25" customHeight="1" x14ac:dyDescent="0.2">
      <c r="B292" s="26"/>
      <c r="C292" s="73" t="s">
        <v>338</v>
      </c>
      <c r="D292" s="73">
        <v>10</v>
      </c>
      <c r="E292" s="74" t="s">
        <v>39</v>
      </c>
      <c r="F292" s="44">
        <v>1039</v>
      </c>
      <c r="G292" s="75">
        <f t="shared" si="57"/>
        <v>10390</v>
      </c>
      <c r="H292" s="33">
        <f t="shared" si="54"/>
        <v>10390</v>
      </c>
      <c r="I292" s="34">
        <v>0</v>
      </c>
      <c r="J292" s="35">
        <v>0</v>
      </c>
      <c r="K292" s="34">
        <v>0</v>
      </c>
      <c r="L292" s="35">
        <v>0</v>
      </c>
      <c r="M292" s="34">
        <v>10</v>
      </c>
      <c r="N292" s="35">
        <v>10390</v>
      </c>
      <c r="O292" s="34">
        <v>0</v>
      </c>
      <c r="P292" s="35">
        <v>0</v>
      </c>
      <c r="Q292" s="34">
        <v>0</v>
      </c>
      <c r="R292" s="35">
        <v>0</v>
      </c>
      <c r="S292" s="34">
        <v>0</v>
      </c>
      <c r="T292" s="35">
        <v>0</v>
      </c>
      <c r="U292" s="34">
        <v>0</v>
      </c>
      <c r="V292" s="35">
        <v>0</v>
      </c>
      <c r="W292" s="34">
        <v>0</v>
      </c>
      <c r="X292" s="35">
        <v>0</v>
      </c>
      <c r="Y292" s="34">
        <v>0</v>
      </c>
      <c r="Z292" s="35">
        <v>0</v>
      </c>
      <c r="AA292" s="34">
        <v>0</v>
      </c>
      <c r="AB292" s="35">
        <v>0</v>
      </c>
      <c r="AC292" s="34">
        <v>0</v>
      </c>
      <c r="AD292" s="35">
        <v>0</v>
      </c>
      <c r="AE292" s="34">
        <v>0</v>
      </c>
      <c r="AF292" s="35">
        <v>0</v>
      </c>
      <c r="AG292" s="19"/>
    </row>
    <row r="293" spans="2:33" ht="14.25" customHeight="1" x14ac:dyDescent="0.2">
      <c r="B293" s="26"/>
      <c r="C293" s="73" t="s">
        <v>339</v>
      </c>
      <c r="D293" s="73">
        <v>10</v>
      </c>
      <c r="E293" s="74" t="s">
        <v>39</v>
      </c>
      <c r="F293" s="44">
        <v>99</v>
      </c>
      <c r="G293" s="75">
        <f t="shared" si="57"/>
        <v>990</v>
      </c>
      <c r="H293" s="33">
        <f t="shared" si="54"/>
        <v>990</v>
      </c>
      <c r="I293" s="34">
        <v>0</v>
      </c>
      <c r="J293" s="35">
        <v>0</v>
      </c>
      <c r="K293" s="34">
        <v>0</v>
      </c>
      <c r="L293" s="35">
        <v>0</v>
      </c>
      <c r="M293" s="34">
        <v>10</v>
      </c>
      <c r="N293" s="35">
        <v>990</v>
      </c>
      <c r="O293" s="34">
        <v>0</v>
      </c>
      <c r="P293" s="35">
        <v>0</v>
      </c>
      <c r="Q293" s="34">
        <v>0</v>
      </c>
      <c r="R293" s="35">
        <v>0</v>
      </c>
      <c r="S293" s="34">
        <v>0</v>
      </c>
      <c r="T293" s="35">
        <v>0</v>
      </c>
      <c r="U293" s="34">
        <v>0</v>
      </c>
      <c r="V293" s="35">
        <v>0</v>
      </c>
      <c r="W293" s="34">
        <v>0</v>
      </c>
      <c r="X293" s="35">
        <v>0</v>
      </c>
      <c r="Y293" s="34">
        <v>0</v>
      </c>
      <c r="Z293" s="35">
        <v>0</v>
      </c>
      <c r="AA293" s="34">
        <v>0</v>
      </c>
      <c r="AB293" s="35">
        <v>0</v>
      </c>
      <c r="AC293" s="34">
        <v>0</v>
      </c>
      <c r="AD293" s="35">
        <v>0</v>
      </c>
      <c r="AE293" s="34">
        <v>0</v>
      </c>
      <c r="AF293" s="35">
        <v>0</v>
      </c>
      <c r="AG293" s="19"/>
    </row>
    <row r="294" spans="2:33" ht="14.25" customHeight="1" x14ac:dyDescent="0.2">
      <c r="B294" s="26"/>
      <c r="C294" s="73" t="s">
        <v>340</v>
      </c>
      <c r="D294" s="73">
        <v>3</v>
      </c>
      <c r="E294" s="74" t="s">
        <v>39</v>
      </c>
      <c r="F294" s="44">
        <v>280</v>
      </c>
      <c r="G294" s="75">
        <f t="shared" si="57"/>
        <v>840</v>
      </c>
      <c r="H294" s="33">
        <f t="shared" si="54"/>
        <v>840</v>
      </c>
      <c r="I294" s="34">
        <v>0</v>
      </c>
      <c r="J294" s="35">
        <v>0</v>
      </c>
      <c r="K294" s="34">
        <v>3</v>
      </c>
      <c r="L294" s="35">
        <v>840</v>
      </c>
      <c r="M294" s="34">
        <v>0</v>
      </c>
      <c r="N294" s="35">
        <v>0</v>
      </c>
      <c r="O294" s="34">
        <v>0</v>
      </c>
      <c r="P294" s="35">
        <v>0</v>
      </c>
      <c r="Q294" s="34">
        <v>0</v>
      </c>
      <c r="R294" s="35">
        <v>0</v>
      </c>
      <c r="S294" s="34">
        <v>0</v>
      </c>
      <c r="T294" s="35">
        <v>0</v>
      </c>
      <c r="U294" s="34">
        <v>0</v>
      </c>
      <c r="V294" s="35">
        <v>0</v>
      </c>
      <c r="W294" s="34">
        <v>0</v>
      </c>
      <c r="X294" s="35">
        <v>0</v>
      </c>
      <c r="Y294" s="34">
        <v>0</v>
      </c>
      <c r="Z294" s="35">
        <v>0</v>
      </c>
      <c r="AA294" s="34">
        <v>0</v>
      </c>
      <c r="AB294" s="35">
        <v>0</v>
      </c>
      <c r="AC294" s="34">
        <v>0</v>
      </c>
      <c r="AD294" s="35">
        <v>0</v>
      </c>
      <c r="AE294" s="34">
        <v>0</v>
      </c>
      <c r="AF294" s="35">
        <v>0</v>
      </c>
      <c r="AG294" s="19"/>
    </row>
    <row r="295" spans="2:33" ht="14.25" customHeight="1" x14ac:dyDescent="0.2">
      <c r="B295" s="26"/>
      <c r="C295" s="73" t="s">
        <v>341</v>
      </c>
      <c r="D295" s="73">
        <v>20</v>
      </c>
      <c r="E295" s="74" t="s">
        <v>39</v>
      </c>
      <c r="F295" s="44">
        <v>279</v>
      </c>
      <c r="G295" s="75">
        <f t="shared" si="57"/>
        <v>5580</v>
      </c>
      <c r="H295" s="33">
        <f t="shared" si="54"/>
        <v>5580</v>
      </c>
      <c r="I295" s="34">
        <v>0</v>
      </c>
      <c r="J295" s="35">
        <v>0</v>
      </c>
      <c r="K295" s="34">
        <v>20</v>
      </c>
      <c r="L295" s="35">
        <v>5580</v>
      </c>
      <c r="M295" s="34">
        <v>0</v>
      </c>
      <c r="N295" s="35">
        <v>0</v>
      </c>
      <c r="O295" s="34">
        <v>0</v>
      </c>
      <c r="P295" s="35">
        <v>0</v>
      </c>
      <c r="Q295" s="34">
        <v>0</v>
      </c>
      <c r="R295" s="35">
        <v>0</v>
      </c>
      <c r="S295" s="34">
        <v>0</v>
      </c>
      <c r="T295" s="35">
        <v>0</v>
      </c>
      <c r="U295" s="34">
        <v>0</v>
      </c>
      <c r="V295" s="35">
        <v>0</v>
      </c>
      <c r="W295" s="34">
        <v>0</v>
      </c>
      <c r="X295" s="35">
        <v>0</v>
      </c>
      <c r="Y295" s="34">
        <v>0</v>
      </c>
      <c r="Z295" s="35">
        <v>0</v>
      </c>
      <c r="AA295" s="34">
        <v>0</v>
      </c>
      <c r="AB295" s="35">
        <v>0</v>
      </c>
      <c r="AC295" s="34">
        <v>0</v>
      </c>
      <c r="AD295" s="35">
        <v>0</v>
      </c>
      <c r="AE295" s="34">
        <v>0</v>
      </c>
      <c r="AF295" s="35">
        <v>0</v>
      </c>
      <c r="AG295" s="19"/>
    </row>
    <row r="296" spans="2:33" ht="14.25" customHeight="1" x14ac:dyDescent="0.2">
      <c r="B296" s="26"/>
      <c r="C296" s="73" t="s">
        <v>342</v>
      </c>
      <c r="D296" s="73">
        <v>6</v>
      </c>
      <c r="E296" s="74" t="s">
        <v>39</v>
      </c>
      <c r="F296" s="44">
        <v>230</v>
      </c>
      <c r="G296" s="75">
        <f t="shared" si="57"/>
        <v>1380</v>
      </c>
      <c r="H296" s="33">
        <f t="shared" si="54"/>
        <v>1380</v>
      </c>
      <c r="I296" s="34">
        <v>0</v>
      </c>
      <c r="J296" s="35">
        <v>0</v>
      </c>
      <c r="K296" s="34">
        <v>0</v>
      </c>
      <c r="L296" s="35">
        <v>0</v>
      </c>
      <c r="M296" s="34">
        <v>0</v>
      </c>
      <c r="N296" s="35">
        <v>0</v>
      </c>
      <c r="O296" s="34">
        <v>0</v>
      </c>
      <c r="P296" s="35">
        <v>0</v>
      </c>
      <c r="Q296" s="34">
        <v>6</v>
      </c>
      <c r="R296" s="35">
        <v>1380</v>
      </c>
      <c r="S296" s="34">
        <v>0</v>
      </c>
      <c r="T296" s="35">
        <v>0</v>
      </c>
      <c r="U296" s="34">
        <v>0</v>
      </c>
      <c r="V296" s="35">
        <v>0</v>
      </c>
      <c r="W296" s="34">
        <v>0</v>
      </c>
      <c r="X296" s="35">
        <v>0</v>
      </c>
      <c r="Y296" s="34">
        <v>0</v>
      </c>
      <c r="Z296" s="35">
        <v>0</v>
      </c>
      <c r="AA296" s="34">
        <v>0</v>
      </c>
      <c r="AB296" s="35">
        <v>0</v>
      </c>
      <c r="AC296" s="34">
        <v>0</v>
      </c>
      <c r="AD296" s="35">
        <v>0</v>
      </c>
      <c r="AE296" s="34">
        <v>0</v>
      </c>
      <c r="AF296" s="35">
        <v>0</v>
      </c>
      <c r="AG296" s="19"/>
    </row>
    <row r="297" spans="2:33" ht="14.25" customHeight="1" x14ac:dyDescent="0.2">
      <c r="B297" s="26"/>
      <c r="C297" s="73" t="s">
        <v>343</v>
      </c>
      <c r="D297" s="73">
        <v>2</v>
      </c>
      <c r="E297" s="74" t="s">
        <v>70</v>
      </c>
      <c r="F297" s="44">
        <v>1900</v>
      </c>
      <c r="G297" s="75">
        <f t="shared" si="57"/>
        <v>3800</v>
      </c>
      <c r="H297" s="33">
        <f t="shared" si="54"/>
        <v>3800</v>
      </c>
      <c r="I297" s="34">
        <v>0</v>
      </c>
      <c r="J297" s="35">
        <v>0</v>
      </c>
      <c r="K297" s="34">
        <v>0</v>
      </c>
      <c r="L297" s="35">
        <v>0</v>
      </c>
      <c r="M297" s="34">
        <v>0</v>
      </c>
      <c r="N297" s="35">
        <v>0</v>
      </c>
      <c r="O297" s="34">
        <v>0</v>
      </c>
      <c r="P297" s="35">
        <v>0</v>
      </c>
      <c r="Q297" s="34">
        <v>0</v>
      </c>
      <c r="R297" s="35">
        <v>0</v>
      </c>
      <c r="S297" s="34">
        <v>0</v>
      </c>
      <c r="T297" s="35">
        <v>0</v>
      </c>
      <c r="U297" s="34">
        <v>0</v>
      </c>
      <c r="V297" s="35">
        <v>0</v>
      </c>
      <c r="W297" s="34">
        <v>0</v>
      </c>
      <c r="X297" s="35">
        <v>0</v>
      </c>
      <c r="Y297" s="34">
        <v>0</v>
      </c>
      <c r="Z297" s="35">
        <v>0</v>
      </c>
      <c r="AA297" s="34">
        <v>0</v>
      </c>
      <c r="AB297" s="35">
        <v>0</v>
      </c>
      <c r="AC297" s="34">
        <v>0</v>
      </c>
      <c r="AD297" s="35">
        <v>0</v>
      </c>
      <c r="AE297" s="34">
        <v>2</v>
      </c>
      <c r="AF297" s="35">
        <f>1900*2</f>
        <v>3800</v>
      </c>
      <c r="AG297" s="19"/>
    </row>
    <row r="298" spans="2:33" ht="12.75" customHeight="1" x14ac:dyDescent="0.2">
      <c r="B298" s="26"/>
      <c r="C298" s="73" t="s">
        <v>344</v>
      </c>
      <c r="D298" s="73">
        <v>20</v>
      </c>
      <c r="E298" s="74" t="s">
        <v>39</v>
      </c>
      <c r="F298" s="44">
        <v>1479</v>
      </c>
      <c r="G298" s="75">
        <f t="shared" si="57"/>
        <v>29580</v>
      </c>
      <c r="H298" s="33">
        <f t="shared" si="54"/>
        <v>29580</v>
      </c>
      <c r="I298" s="34">
        <v>0</v>
      </c>
      <c r="J298" s="35">
        <v>0</v>
      </c>
      <c r="K298" s="34">
        <v>0</v>
      </c>
      <c r="L298" s="35">
        <v>0</v>
      </c>
      <c r="M298" s="34">
        <v>0</v>
      </c>
      <c r="N298" s="35">
        <v>0</v>
      </c>
      <c r="O298" s="34">
        <v>0</v>
      </c>
      <c r="P298" s="35">
        <v>0</v>
      </c>
      <c r="Q298" s="34">
        <v>0</v>
      </c>
      <c r="R298" s="35">
        <v>0</v>
      </c>
      <c r="S298" s="34">
        <v>20</v>
      </c>
      <c r="T298" s="35">
        <v>29580</v>
      </c>
      <c r="U298" s="34">
        <v>0</v>
      </c>
      <c r="V298" s="35">
        <v>0</v>
      </c>
      <c r="W298" s="34">
        <v>0</v>
      </c>
      <c r="X298" s="35">
        <v>0</v>
      </c>
      <c r="Y298" s="34">
        <v>0</v>
      </c>
      <c r="Z298" s="35">
        <v>0</v>
      </c>
      <c r="AA298" s="34">
        <v>0</v>
      </c>
      <c r="AB298" s="35">
        <v>0</v>
      </c>
      <c r="AC298" s="34">
        <v>0</v>
      </c>
      <c r="AD298" s="35">
        <v>0</v>
      </c>
      <c r="AE298" s="34">
        <v>0</v>
      </c>
      <c r="AF298" s="35">
        <v>0</v>
      </c>
      <c r="AG298" s="19"/>
    </row>
    <row r="299" spans="2:33" ht="22.5" customHeight="1" x14ac:dyDescent="0.2">
      <c r="B299" s="68">
        <v>299</v>
      </c>
      <c r="C299" s="14" t="s">
        <v>345</v>
      </c>
      <c r="D299" s="46"/>
      <c r="E299" s="20"/>
      <c r="F299" s="20"/>
      <c r="G299" s="27">
        <f>SUM(G300:G301)</f>
        <v>18300</v>
      </c>
      <c r="H299" s="27">
        <f>SUM(H300:H301)</f>
        <v>18300</v>
      </c>
      <c r="I299" s="51"/>
      <c r="J299" s="27">
        <f>SUM(J300:J300)</f>
        <v>9000</v>
      </c>
      <c r="K299" s="50"/>
      <c r="L299" s="27">
        <f>SUM(L300:L300)</f>
        <v>0</v>
      </c>
      <c r="M299" s="50"/>
      <c r="N299" s="27">
        <f>SUM(N300:N300)</f>
        <v>4500</v>
      </c>
      <c r="O299" s="50"/>
      <c r="P299" s="27">
        <f>SUM(P300:P300)</f>
        <v>0</v>
      </c>
      <c r="Q299" s="50"/>
      <c r="R299" s="27">
        <f>SUM(R300:R300)</f>
        <v>0</v>
      </c>
      <c r="S299" s="50"/>
      <c r="T299" s="27">
        <f>SUM(T300:T300)</f>
        <v>0</v>
      </c>
      <c r="U299" s="50"/>
      <c r="V299" s="27">
        <f>SUM(V300:V300)</f>
        <v>0</v>
      </c>
      <c r="W299" s="50"/>
      <c r="X299" s="27">
        <f>SUM(X300:X300)</f>
        <v>0</v>
      </c>
      <c r="Y299" s="50"/>
      <c r="Z299" s="27">
        <f>SUM(Z300:Z300)</f>
        <v>0</v>
      </c>
      <c r="AA299" s="27"/>
      <c r="AB299" s="27">
        <f>SUM(AB300:AB300)</f>
        <v>0</v>
      </c>
      <c r="AC299" s="50"/>
      <c r="AD299" s="27">
        <f>SUM(AD300:AD300)</f>
        <v>0</v>
      </c>
      <c r="AE299" s="50"/>
      <c r="AF299" s="27">
        <f>SUM(AF300:AF300)</f>
        <v>0</v>
      </c>
      <c r="AG299" s="19"/>
    </row>
    <row r="300" spans="2:33" ht="14.25" customHeight="1" x14ac:dyDescent="0.2">
      <c r="B300" s="26"/>
      <c r="C300" s="29" t="s">
        <v>346</v>
      </c>
      <c r="D300" s="46">
        <f>I300+K300+M300+O300+Q300+S300+U300+W300+Y300+AA300+AC300+AE300</f>
        <v>15</v>
      </c>
      <c r="E300" s="31" t="s">
        <v>39</v>
      </c>
      <c r="F300" s="31">
        <v>900</v>
      </c>
      <c r="G300" s="52">
        <f>D300*F300</f>
        <v>13500</v>
      </c>
      <c r="H300" s="33">
        <f t="shared" si="54"/>
        <v>13500</v>
      </c>
      <c r="I300" s="54">
        <v>10</v>
      </c>
      <c r="J300" s="53">
        <f>900*10</f>
        <v>9000</v>
      </c>
      <c r="K300" s="54">
        <v>0</v>
      </c>
      <c r="L300" s="53">
        <v>0</v>
      </c>
      <c r="M300" s="54">
        <v>5</v>
      </c>
      <c r="N300" s="53">
        <f>5*900</f>
        <v>4500</v>
      </c>
      <c r="O300" s="54">
        <v>0</v>
      </c>
      <c r="P300" s="53">
        <v>0</v>
      </c>
      <c r="Q300" s="54">
        <v>0</v>
      </c>
      <c r="R300" s="53">
        <v>0</v>
      </c>
      <c r="S300" s="54">
        <v>0</v>
      </c>
      <c r="T300" s="53">
        <v>0</v>
      </c>
      <c r="U300" s="54">
        <v>0</v>
      </c>
      <c r="V300" s="53">
        <v>0</v>
      </c>
      <c r="W300" s="54">
        <v>0</v>
      </c>
      <c r="X300" s="53">
        <v>0</v>
      </c>
      <c r="Y300" s="54">
        <v>0</v>
      </c>
      <c r="Z300" s="53">
        <v>0</v>
      </c>
      <c r="AA300" s="54">
        <v>0</v>
      </c>
      <c r="AB300" s="53">
        <v>0</v>
      </c>
      <c r="AC300" s="54">
        <v>0</v>
      </c>
      <c r="AD300" s="53">
        <v>0</v>
      </c>
      <c r="AE300" s="54">
        <v>0</v>
      </c>
      <c r="AF300" s="53">
        <v>0</v>
      </c>
      <c r="AG300" s="19"/>
    </row>
    <row r="301" spans="2:33" ht="14.25" customHeight="1" x14ac:dyDescent="0.2">
      <c r="B301" s="26"/>
      <c r="C301" s="29" t="s">
        <v>347</v>
      </c>
      <c r="D301" s="46">
        <v>12</v>
      </c>
      <c r="E301" s="31" t="s">
        <v>39</v>
      </c>
      <c r="F301" s="31">
        <v>400</v>
      </c>
      <c r="G301" s="52">
        <f>D301*F301</f>
        <v>4800</v>
      </c>
      <c r="H301" s="33">
        <f t="shared" si="54"/>
        <v>4800</v>
      </c>
      <c r="I301" s="34">
        <v>0</v>
      </c>
      <c r="J301" s="35">
        <v>0</v>
      </c>
      <c r="K301" s="34">
        <v>0</v>
      </c>
      <c r="L301" s="35">
        <v>0</v>
      </c>
      <c r="M301" s="34">
        <v>0</v>
      </c>
      <c r="N301" s="35">
        <v>0</v>
      </c>
      <c r="O301" s="34">
        <v>0</v>
      </c>
      <c r="P301" s="35">
        <v>0</v>
      </c>
      <c r="Q301" s="34">
        <v>0</v>
      </c>
      <c r="R301" s="35">
        <v>0</v>
      </c>
      <c r="S301" s="34">
        <v>0</v>
      </c>
      <c r="T301" s="35">
        <v>0</v>
      </c>
      <c r="U301" s="34">
        <v>0</v>
      </c>
      <c r="V301" s="35">
        <v>0</v>
      </c>
      <c r="W301" s="34">
        <v>0</v>
      </c>
      <c r="X301" s="35">
        <v>0</v>
      </c>
      <c r="Y301" s="34">
        <v>12</v>
      </c>
      <c r="Z301" s="35">
        <v>4800</v>
      </c>
      <c r="AA301" s="34">
        <v>0</v>
      </c>
      <c r="AB301" s="35">
        <v>0</v>
      </c>
      <c r="AC301" s="34">
        <v>0</v>
      </c>
      <c r="AD301" s="35">
        <v>0</v>
      </c>
      <c r="AE301" s="34">
        <v>0</v>
      </c>
      <c r="AF301" s="35">
        <v>0</v>
      </c>
      <c r="AG301" s="19"/>
    </row>
    <row r="302" spans="2:33" ht="17.25" customHeight="1" x14ac:dyDescent="0.2">
      <c r="B302" s="21">
        <v>3000</v>
      </c>
      <c r="C302" s="21" t="s">
        <v>348</v>
      </c>
      <c r="D302" s="46"/>
      <c r="E302" s="84"/>
      <c r="F302" s="84"/>
      <c r="G302" s="50">
        <f>G303+G320+G331+G342+G350+G381+G388+G399+G410</f>
        <v>7930570.46</v>
      </c>
      <c r="H302" s="50">
        <f>H303+H320+H331+H342+H350+H381+H388+H399+H410</f>
        <v>7930529.5733333332</v>
      </c>
      <c r="I302" s="51"/>
      <c r="J302" s="50">
        <f>J303+J320+J331+J342+J350+J381+J388+J399+J410</f>
        <v>634722.53333333333</v>
      </c>
      <c r="K302" s="51" t="s">
        <v>134</v>
      </c>
      <c r="L302" s="50">
        <f>L303+L320+L331+L342+L350+L381+L388+L399+L410</f>
        <v>696624.26</v>
      </c>
      <c r="M302" s="51"/>
      <c r="N302" s="50">
        <f>N303+N320+N331+N342+N350+N381+N388+N399+N410</f>
        <v>766922.49000000011</v>
      </c>
      <c r="O302" s="51"/>
      <c r="P302" s="50">
        <f>P303+P320+P331+P342+P350+P381+P388+P399+P410</f>
        <v>633205.92999999993</v>
      </c>
      <c r="Q302" s="51"/>
      <c r="R302" s="50">
        <f>R303+R320+R331+R342+R350+R381+R388+R399+R410</f>
        <v>721855.82000000007</v>
      </c>
      <c r="S302" s="51"/>
      <c r="T302" s="50">
        <f>T303+T320+T331+T342+T350+T381+T388+T399+T410</f>
        <v>624077.92999999993</v>
      </c>
      <c r="U302" s="51"/>
      <c r="V302" s="50">
        <f>V303+V320+V331+V342+V350+V381+V388+V399+V410</f>
        <v>746533.82000000007</v>
      </c>
      <c r="W302" s="51"/>
      <c r="X302" s="50">
        <f>X303+X320+X331+X342+X350+X381+X388+X399+X410</f>
        <v>633827.92999999993</v>
      </c>
      <c r="Y302" s="51"/>
      <c r="Z302" s="50">
        <f>Z303+Z320+Z331+Z342+Z350+Z381+Z388+Z399+Z410</f>
        <v>759503.82000000007</v>
      </c>
      <c r="AA302" s="51"/>
      <c r="AB302" s="50">
        <f>AB303+AB320+AB331+AB342+AB350+AB381+AB388+AB399+AB410</f>
        <v>596997.93999999994</v>
      </c>
      <c r="AC302" s="51"/>
      <c r="AD302" s="50">
        <f>AD303+AD320+AD331+AD342+AD350+AD381+AD388+AD399+AD410</f>
        <v>556692.5</v>
      </c>
      <c r="AE302" s="51"/>
      <c r="AF302" s="50">
        <f>AF303+AF320+AF331+AF342+AF350+AF381+AF388+AF399+AF410</f>
        <v>550764.6</v>
      </c>
      <c r="AG302" s="19"/>
    </row>
    <row r="303" spans="2:33" ht="12.75" customHeight="1" x14ac:dyDescent="0.2">
      <c r="B303" s="20">
        <v>3100</v>
      </c>
      <c r="C303" s="21" t="s">
        <v>349</v>
      </c>
      <c r="D303" s="46"/>
      <c r="E303" s="84"/>
      <c r="F303" s="84"/>
      <c r="G303" s="50">
        <f>SUM(G304+G306+G308+G312+G314+G316+G318)</f>
        <v>1109337.58</v>
      </c>
      <c r="H303" s="50">
        <f>SUM(H304+H306+H308+H312+H314+H316+H318)</f>
        <v>1109336.6633333333</v>
      </c>
      <c r="I303" s="51"/>
      <c r="J303" s="50">
        <f>SUM(J304+J306+J308+J312+J314+J316+J318)</f>
        <v>92225.41333333333</v>
      </c>
      <c r="K303" s="51" t="s">
        <v>134</v>
      </c>
      <c r="L303" s="50">
        <f>SUM(L304+L306+L308+L312+L314+L316+L318)</f>
        <v>92664.1</v>
      </c>
      <c r="M303" s="51"/>
      <c r="N303" s="50">
        <f>SUM(N304+N306+N308+N312+N314+N316+N318)</f>
        <v>92225.33</v>
      </c>
      <c r="O303" s="51"/>
      <c r="P303" s="50">
        <f>SUM(P304+P306+P308+P312+P314+P316+P318)</f>
        <v>92664.1</v>
      </c>
      <c r="Q303" s="51"/>
      <c r="R303" s="50">
        <f>SUM(R304+R306+R308+R312+R314+R316+R318)</f>
        <v>92225.33</v>
      </c>
      <c r="S303" s="51"/>
      <c r="T303" s="50">
        <f>SUM(T304+T306+T308+T312+T314+T316+T318)</f>
        <v>92664.1</v>
      </c>
      <c r="U303" s="51"/>
      <c r="V303" s="50">
        <f>SUM(V304+V306+V308+V312+V314+V316+V318)</f>
        <v>92225.33</v>
      </c>
      <c r="W303" s="51"/>
      <c r="X303" s="50">
        <f>SUM(X304+X306+X308+X312+X314+X316+X318)</f>
        <v>92664.1</v>
      </c>
      <c r="Y303" s="51"/>
      <c r="Z303" s="50">
        <f>SUM(Z304+Z306+Z308+Z312+Z314+Z316+Z318)</f>
        <v>92225.33</v>
      </c>
      <c r="AA303" s="51"/>
      <c r="AB303" s="50">
        <f>SUM(AB304+AB306+AB308+AB312+AB314+AB316+AB318)</f>
        <v>92664.1</v>
      </c>
      <c r="AC303" s="51"/>
      <c r="AD303" s="50">
        <f>SUM(AD304+AD306+AD308+AD312+AD314+AD316+AD318)</f>
        <v>92225.33</v>
      </c>
      <c r="AE303" s="51"/>
      <c r="AF303" s="50">
        <f>SUM(AF304+AF306+AF308+AF312+AF314+AF316+AF318)</f>
        <v>92664.1</v>
      </c>
      <c r="AG303" s="19"/>
    </row>
    <row r="304" spans="2:33" ht="13.5" customHeight="1" x14ac:dyDescent="0.2">
      <c r="B304" s="26">
        <v>311</v>
      </c>
      <c r="C304" s="21" t="s">
        <v>350</v>
      </c>
      <c r="D304" s="46"/>
      <c r="E304" s="20"/>
      <c r="F304" s="20"/>
      <c r="G304" s="27">
        <f>SUM(G305)</f>
        <v>540000</v>
      </c>
      <c r="H304" s="27">
        <f>SUM(H305)</f>
        <v>540000</v>
      </c>
      <c r="I304" s="51"/>
      <c r="J304" s="50">
        <f>J305</f>
        <v>45000</v>
      </c>
      <c r="K304" s="50"/>
      <c r="L304" s="50">
        <f>L305</f>
        <v>45000</v>
      </c>
      <c r="M304" s="50"/>
      <c r="N304" s="50">
        <f>N305</f>
        <v>45000</v>
      </c>
      <c r="O304" s="50"/>
      <c r="P304" s="50">
        <f>P305</f>
        <v>45000</v>
      </c>
      <c r="Q304" s="50"/>
      <c r="R304" s="50">
        <f>R305</f>
        <v>45000</v>
      </c>
      <c r="S304" s="50"/>
      <c r="T304" s="50">
        <f>T305</f>
        <v>45000</v>
      </c>
      <c r="U304" s="50"/>
      <c r="V304" s="50">
        <f>V305</f>
        <v>45000</v>
      </c>
      <c r="W304" s="50"/>
      <c r="X304" s="50">
        <f>X305</f>
        <v>45000</v>
      </c>
      <c r="Y304" s="50"/>
      <c r="Z304" s="50">
        <f>Z305</f>
        <v>45000</v>
      </c>
      <c r="AA304" s="50"/>
      <c r="AB304" s="50">
        <f>AB305</f>
        <v>45000</v>
      </c>
      <c r="AC304" s="50"/>
      <c r="AD304" s="50">
        <f>AD305</f>
        <v>45000</v>
      </c>
      <c r="AE304" s="50"/>
      <c r="AF304" s="50">
        <f>AF305</f>
        <v>45000</v>
      </c>
      <c r="AG304" s="19"/>
    </row>
    <row r="305" spans="1:33" ht="24.75" customHeight="1" x14ac:dyDescent="0.2">
      <c r="B305" s="26"/>
      <c r="C305" s="29" t="s">
        <v>351</v>
      </c>
      <c r="D305" s="30">
        <v>120000</v>
      </c>
      <c r="E305" s="31" t="s">
        <v>352</v>
      </c>
      <c r="F305" s="44">
        <v>4.5</v>
      </c>
      <c r="G305" s="33">
        <f>D305*F305</f>
        <v>540000</v>
      </c>
      <c r="H305" s="33">
        <f>J305+L305+N305+P305+R305+T305+V305+X305+Z305+AB305+AD305+AF305</f>
        <v>540000</v>
      </c>
      <c r="I305" s="34">
        <f>D305/12</f>
        <v>10000</v>
      </c>
      <c r="J305" s="35">
        <f>G305/12</f>
        <v>45000</v>
      </c>
      <c r="K305" s="34">
        <v>10000</v>
      </c>
      <c r="L305" s="35">
        <f>G305/12</f>
        <v>45000</v>
      </c>
      <c r="M305" s="34">
        <v>10000</v>
      </c>
      <c r="N305" s="35">
        <v>45000</v>
      </c>
      <c r="O305" s="34">
        <v>10000</v>
      </c>
      <c r="P305" s="35">
        <v>45000</v>
      </c>
      <c r="Q305" s="34">
        <v>10000</v>
      </c>
      <c r="R305" s="35">
        <v>45000</v>
      </c>
      <c r="S305" s="34">
        <v>10000</v>
      </c>
      <c r="T305" s="35">
        <v>45000</v>
      </c>
      <c r="U305" s="34">
        <v>10000</v>
      </c>
      <c r="V305" s="35">
        <v>45000</v>
      </c>
      <c r="W305" s="34">
        <v>10000</v>
      </c>
      <c r="X305" s="35">
        <v>45000</v>
      </c>
      <c r="Y305" s="34">
        <v>10000</v>
      </c>
      <c r="Z305" s="35">
        <v>45000</v>
      </c>
      <c r="AA305" s="34">
        <v>10000</v>
      </c>
      <c r="AB305" s="35">
        <v>45000</v>
      </c>
      <c r="AC305" s="34">
        <v>10000</v>
      </c>
      <c r="AD305" s="35">
        <v>45000</v>
      </c>
      <c r="AE305" s="34">
        <v>10000</v>
      </c>
      <c r="AF305" s="35">
        <v>45000</v>
      </c>
      <c r="AG305" s="19"/>
    </row>
    <row r="306" spans="1:33" ht="13.5" customHeight="1" x14ac:dyDescent="0.2">
      <c r="B306" s="26">
        <v>313</v>
      </c>
      <c r="C306" s="21" t="s">
        <v>353</v>
      </c>
      <c r="D306" s="46"/>
      <c r="E306" s="20"/>
      <c r="F306" s="20"/>
      <c r="G306" s="27">
        <f>G307</f>
        <v>28800</v>
      </c>
      <c r="H306" s="27">
        <f>H307</f>
        <v>28800</v>
      </c>
      <c r="I306" s="51"/>
      <c r="J306" s="50">
        <f>J307</f>
        <v>2400</v>
      </c>
      <c r="K306" s="51" t="s">
        <v>134</v>
      </c>
      <c r="L306" s="50">
        <f>L307</f>
        <v>2400</v>
      </c>
      <c r="M306" s="51" t="s">
        <v>134</v>
      </c>
      <c r="N306" s="50">
        <f>N307</f>
        <v>2400</v>
      </c>
      <c r="O306" s="51" t="s">
        <v>134</v>
      </c>
      <c r="P306" s="50">
        <f>P307</f>
        <v>2400</v>
      </c>
      <c r="Q306" s="51" t="s">
        <v>134</v>
      </c>
      <c r="R306" s="50">
        <f>R307</f>
        <v>2400</v>
      </c>
      <c r="S306" s="51" t="s">
        <v>134</v>
      </c>
      <c r="T306" s="50">
        <f>T307</f>
        <v>2400</v>
      </c>
      <c r="U306" s="51" t="s">
        <v>134</v>
      </c>
      <c r="V306" s="50">
        <f>V307</f>
        <v>2400</v>
      </c>
      <c r="W306" s="51" t="s">
        <v>134</v>
      </c>
      <c r="X306" s="50">
        <f>X307</f>
        <v>2400</v>
      </c>
      <c r="Y306" s="51" t="s">
        <v>134</v>
      </c>
      <c r="Z306" s="50">
        <f>Z307</f>
        <v>2400</v>
      </c>
      <c r="AA306" s="51" t="s">
        <v>134</v>
      </c>
      <c r="AB306" s="50">
        <f>AB307</f>
        <v>2400</v>
      </c>
      <c r="AC306" s="51" t="s">
        <v>134</v>
      </c>
      <c r="AD306" s="50">
        <f>AD307</f>
        <v>2400</v>
      </c>
      <c r="AE306" s="51" t="s">
        <v>134</v>
      </c>
      <c r="AF306" s="50">
        <f>AF307</f>
        <v>2400</v>
      </c>
      <c r="AG306" s="19"/>
    </row>
    <row r="307" spans="1:33" ht="15" customHeight="1" x14ac:dyDescent="0.2">
      <c r="B307" s="26"/>
      <c r="C307" s="29" t="s">
        <v>354</v>
      </c>
      <c r="D307" s="30">
        <v>24</v>
      </c>
      <c r="E307" s="31" t="s">
        <v>355</v>
      </c>
      <c r="F307" s="44">
        <v>1200</v>
      </c>
      <c r="G307" s="33">
        <f>F307*D307</f>
        <v>28800</v>
      </c>
      <c r="H307" s="33">
        <f>J307+L307+N307+P307+R307+T307+V307+X307+Z307+AB307+AD307+AF307</f>
        <v>28800</v>
      </c>
      <c r="I307" s="34">
        <f>D307/12</f>
        <v>2</v>
      </c>
      <c r="J307" s="35">
        <f>G307/12</f>
        <v>2400</v>
      </c>
      <c r="K307" s="34">
        <v>2</v>
      </c>
      <c r="L307" s="35">
        <v>2400</v>
      </c>
      <c r="M307" s="34">
        <v>2</v>
      </c>
      <c r="N307" s="35">
        <v>2400</v>
      </c>
      <c r="O307" s="34">
        <v>2</v>
      </c>
      <c r="P307" s="35">
        <v>2400</v>
      </c>
      <c r="Q307" s="34">
        <v>2</v>
      </c>
      <c r="R307" s="35">
        <v>2400</v>
      </c>
      <c r="S307" s="34">
        <v>2</v>
      </c>
      <c r="T307" s="35">
        <v>2400</v>
      </c>
      <c r="U307" s="34">
        <v>2</v>
      </c>
      <c r="V307" s="35">
        <v>2400</v>
      </c>
      <c r="W307" s="34">
        <v>2</v>
      </c>
      <c r="X307" s="35">
        <v>2400</v>
      </c>
      <c r="Y307" s="34">
        <v>2</v>
      </c>
      <c r="Z307" s="35">
        <v>2400</v>
      </c>
      <c r="AA307" s="34">
        <v>2</v>
      </c>
      <c r="AB307" s="35">
        <v>2400</v>
      </c>
      <c r="AC307" s="34">
        <v>2</v>
      </c>
      <c r="AD307" s="35">
        <v>2400</v>
      </c>
      <c r="AE307" s="34">
        <v>2</v>
      </c>
      <c r="AF307" s="35">
        <v>2400</v>
      </c>
      <c r="AG307" s="19"/>
    </row>
    <row r="308" spans="1:33" ht="12.75" customHeight="1" x14ac:dyDescent="0.2">
      <c r="B308" s="26">
        <v>314</v>
      </c>
      <c r="C308" s="21" t="s">
        <v>356</v>
      </c>
      <c r="D308" s="30"/>
      <c r="E308" s="20"/>
      <c r="F308" s="20"/>
      <c r="G308" s="27">
        <f>G309</f>
        <v>256441</v>
      </c>
      <c r="H308" s="27">
        <f>H309</f>
        <v>256440.08333333331</v>
      </c>
      <c r="I308" s="58"/>
      <c r="J308" s="24">
        <f>J309</f>
        <v>21370.083333333332</v>
      </c>
      <c r="K308" s="24"/>
      <c r="L308" s="24">
        <f>L309</f>
        <v>21370</v>
      </c>
      <c r="M308" s="24"/>
      <c r="N308" s="24">
        <f>N309</f>
        <v>21370</v>
      </c>
      <c r="O308" s="24"/>
      <c r="P308" s="24">
        <f>P309</f>
        <v>21370</v>
      </c>
      <c r="Q308" s="24"/>
      <c r="R308" s="24">
        <f>R309</f>
        <v>21370</v>
      </c>
      <c r="S308" s="24"/>
      <c r="T308" s="24">
        <f>T309</f>
        <v>21370</v>
      </c>
      <c r="U308" s="24"/>
      <c r="V308" s="24">
        <f>V309</f>
        <v>21370</v>
      </c>
      <c r="W308" s="24"/>
      <c r="X308" s="24">
        <f>X309</f>
        <v>21370</v>
      </c>
      <c r="Y308" s="24"/>
      <c r="Z308" s="24">
        <f>Z309</f>
        <v>21370</v>
      </c>
      <c r="AA308" s="24"/>
      <c r="AB308" s="24">
        <f>AB309</f>
        <v>21370</v>
      </c>
      <c r="AC308" s="24"/>
      <c r="AD308" s="24">
        <f>AD309</f>
        <v>21370</v>
      </c>
      <c r="AE308" s="24"/>
      <c r="AF308" s="24">
        <f>AF309</f>
        <v>21370</v>
      </c>
      <c r="AG308" s="19"/>
    </row>
    <row r="309" spans="1:33" ht="14.25" customHeight="1" x14ac:dyDescent="0.2">
      <c r="B309" s="26"/>
      <c r="C309" s="29" t="s">
        <v>357</v>
      </c>
      <c r="D309" s="30">
        <v>12</v>
      </c>
      <c r="E309" s="31" t="s">
        <v>355</v>
      </c>
      <c r="F309" s="85">
        <f>G309/D309</f>
        <v>21370.083333333332</v>
      </c>
      <c r="G309" s="33">
        <v>256441</v>
      </c>
      <c r="H309" s="33">
        <f>J309+L309+N309+P309+R309+T309+V309+X309+Z309+AB309+AD309+AF309</f>
        <v>256440.08333333331</v>
      </c>
      <c r="I309" s="34">
        <f>D309/12</f>
        <v>1</v>
      </c>
      <c r="J309" s="35">
        <f>G309/12</f>
        <v>21370.083333333332</v>
      </c>
      <c r="K309" s="34">
        <v>1</v>
      </c>
      <c r="L309" s="35">
        <v>21370</v>
      </c>
      <c r="M309" s="34">
        <v>1</v>
      </c>
      <c r="N309" s="35">
        <v>21370</v>
      </c>
      <c r="O309" s="34">
        <v>1</v>
      </c>
      <c r="P309" s="35">
        <v>21370</v>
      </c>
      <c r="Q309" s="34">
        <v>1</v>
      </c>
      <c r="R309" s="35">
        <v>21370</v>
      </c>
      <c r="S309" s="34">
        <v>1</v>
      </c>
      <c r="T309" s="35">
        <v>21370</v>
      </c>
      <c r="U309" s="34">
        <v>1</v>
      </c>
      <c r="V309" s="35">
        <v>21370</v>
      </c>
      <c r="W309" s="34">
        <v>1</v>
      </c>
      <c r="X309" s="35">
        <v>21370</v>
      </c>
      <c r="Y309" s="34">
        <v>1</v>
      </c>
      <c r="Z309" s="35">
        <v>21370</v>
      </c>
      <c r="AA309" s="34">
        <v>1</v>
      </c>
      <c r="AB309" s="35">
        <v>21370</v>
      </c>
      <c r="AC309" s="34">
        <v>1</v>
      </c>
      <c r="AD309" s="35">
        <v>21370</v>
      </c>
      <c r="AE309" s="34">
        <v>1</v>
      </c>
      <c r="AF309" s="35">
        <v>21370</v>
      </c>
      <c r="AG309" s="19"/>
    </row>
    <row r="310" spans="1:33" ht="14.25" customHeight="1" x14ac:dyDescent="0.2">
      <c r="B310" s="26">
        <v>315</v>
      </c>
      <c r="C310" s="21" t="s">
        <v>358</v>
      </c>
      <c r="D310" s="30"/>
      <c r="E310" s="20"/>
      <c r="F310" s="20"/>
      <c r="G310" s="27">
        <f>G311</f>
        <v>7200</v>
      </c>
      <c r="H310" s="27">
        <f>H311</f>
        <v>7200</v>
      </c>
      <c r="I310" s="58"/>
      <c r="J310" s="24">
        <f>J311</f>
        <v>600</v>
      </c>
      <c r="K310" s="24"/>
      <c r="L310" s="24">
        <f>L311</f>
        <v>600</v>
      </c>
      <c r="M310" s="24"/>
      <c r="N310" s="24">
        <f>N311</f>
        <v>600</v>
      </c>
      <c r="O310" s="24"/>
      <c r="P310" s="24">
        <f>P311</f>
        <v>600</v>
      </c>
      <c r="Q310" s="24"/>
      <c r="R310" s="24">
        <f>R311</f>
        <v>600</v>
      </c>
      <c r="S310" s="24"/>
      <c r="T310" s="24">
        <f>T311</f>
        <v>600</v>
      </c>
      <c r="U310" s="24"/>
      <c r="V310" s="24">
        <f>V311</f>
        <v>600</v>
      </c>
      <c r="W310" s="24"/>
      <c r="X310" s="24">
        <f>X311</f>
        <v>600</v>
      </c>
      <c r="Y310" s="24"/>
      <c r="Z310" s="24">
        <f>Z311</f>
        <v>600</v>
      </c>
      <c r="AA310" s="24"/>
      <c r="AB310" s="24">
        <f>AB311</f>
        <v>600</v>
      </c>
      <c r="AC310" s="24"/>
      <c r="AD310" s="24">
        <f>AD311</f>
        <v>600</v>
      </c>
      <c r="AE310" s="24"/>
      <c r="AF310" s="24">
        <f>AF311</f>
        <v>600</v>
      </c>
      <c r="AG310" s="19"/>
    </row>
    <row r="311" spans="1:33" ht="14.25" customHeight="1" x14ac:dyDescent="0.2">
      <c r="B311" s="26"/>
      <c r="C311" s="29" t="s">
        <v>358</v>
      </c>
      <c r="D311" s="30">
        <v>12</v>
      </c>
      <c r="E311" s="31" t="s">
        <v>355</v>
      </c>
      <c r="F311" s="44">
        <f>G311/D311</f>
        <v>600</v>
      </c>
      <c r="G311" s="33">
        <v>7200</v>
      </c>
      <c r="H311" s="33">
        <f>J311+L311+N311+P311+R311+T311+V311+X311+Z311+AB311+AD311+AF311</f>
        <v>7200</v>
      </c>
      <c r="I311" s="34">
        <f>D311/12</f>
        <v>1</v>
      </c>
      <c r="J311" s="35">
        <v>600</v>
      </c>
      <c r="K311" s="34">
        <v>1</v>
      </c>
      <c r="L311" s="35">
        <v>600</v>
      </c>
      <c r="M311" s="34">
        <v>1</v>
      </c>
      <c r="N311" s="35">
        <v>600</v>
      </c>
      <c r="O311" s="34">
        <v>1</v>
      </c>
      <c r="P311" s="35">
        <v>600</v>
      </c>
      <c r="Q311" s="34">
        <v>1</v>
      </c>
      <c r="R311" s="35">
        <v>600</v>
      </c>
      <c r="S311" s="34">
        <v>1</v>
      </c>
      <c r="T311" s="35">
        <v>600</v>
      </c>
      <c r="U311" s="34">
        <v>1</v>
      </c>
      <c r="V311" s="35">
        <v>600</v>
      </c>
      <c r="W311" s="34">
        <v>1</v>
      </c>
      <c r="X311" s="35">
        <v>600</v>
      </c>
      <c r="Y311" s="34">
        <v>1</v>
      </c>
      <c r="Z311" s="35">
        <v>600</v>
      </c>
      <c r="AA311" s="34">
        <v>1</v>
      </c>
      <c r="AB311" s="35">
        <v>600</v>
      </c>
      <c r="AC311" s="34">
        <v>1</v>
      </c>
      <c r="AD311" s="35">
        <v>600</v>
      </c>
      <c r="AE311" s="34">
        <v>1</v>
      </c>
      <c r="AF311" s="35">
        <v>600</v>
      </c>
      <c r="AG311" s="19"/>
    </row>
    <row r="312" spans="1:33" ht="24" customHeight="1" x14ac:dyDescent="0.2">
      <c r="B312" s="26">
        <v>316</v>
      </c>
      <c r="C312" s="21" t="s">
        <v>359</v>
      </c>
      <c r="D312" s="30"/>
      <c r="E312" s="31"/>
      <c r="F312" s="44"/>
      <c r="G312" s="57">
        <f>G313</f>
        <v>2632.62</v>
      </c>
      <c r="H312" s="57">
        <f>H313</f>
        <v>2632.62</v>
      </c>
      <c r="I312" s="58"/>
      <c r="J312" s="57">
        <f>J313</f>
        <v>0</v>
      </c>
      <c r="K312" s="24"/>
      <c r="L312" s="57">
        <f>L313</f>
        <v>438.77</v>
      </c>
      <c r="M312" s="24"/>
      <c r="N312" s="57">
        <f>N313</f>
        <v>0</v>
      </c>
      <c r="O312" s="24"/>
      <c r="P312" s="57">
        <f>P313</f>
        <v>438.77</v>
      </c>
      <c r="Q312" s="24"/>
      <c r="R312" s="57">
        <f>R313</f>
        <v>0</v>
      </c>
      <c r="S312" s="24"/>
      <c r="T312" s="57">
        <f>T313</f>
        <v>438.77</v>
      </c>
      <c r="U312" s="24"/>
      <c r="V312" s="57">
        <f>V313</f>
        <v>0</v>
      </c>
      <c r="W312" s="24"/>
      <c r="X312" s="57">
        <f>X313</f>
        <v>438.77</v>
      </c>
      <c r="Y312" s="24"/>
      <c r="Z312" s="57">
        <f>Z313</f>
        <v>0</v>
      </c>
      <c r="AA312" s="24"/>
      <c r="AB312" s="57">
        <f>AB313</f>
        <v>438.77</v>
      </c>
      <c r="AC312" s="24"/>
      <c r="AD312" s="57">
        <f>AD313</f>
        <v>0</v>
      </c>
      <c r="AE312" s="24"/>
      <c r="AF312" s="57">
        <f>AF313</f>
        <v>438.77</v>
      </c>
      <c r="AG312" s="19"/>
    </row>
    <row r="313" spans="1:33" ht="13.5" customHeight="1" x14ac:dyDescent="0.2">
      <c r="B313" s="26"/>
      <c r="C313" s="29" t="s">
        <v>360</v>
      </c>
      <c r="D313" s="30">
        <v>6</v>
      </c>
      <c r="E313" s="31" t="s">
        <v>355</v>
      </c>
      <c r="F313" s="44">
        <f>G313/D313</f>
        <v>438.77</v>
      </c>
      <c r="G313" s="33">
        <f>J313+L313+N313+P313+R313+T313+V313+X313+Z313+AB313+AD313+AF313</f>
        <v>2632.62</v>
      </c>
      <c r="H313" s="33">
        <f>J313+L313+N313+P313+R313+T313+V313+X313+Z313+AB313+AD313+AF313</f>
        <v>2632.62</v>
      </c>
      <c r="I313" s="34">
        <v>0</v>
      </c>
      <c r="J313" s="35">
        <v>0</v>
      </c>
      <c r="K313" s="34">
        <v>1</v>
      </c>
      <c r="L313" s="35">
        <v>438.77</v>
      </c>
      <c r="M313" s="34">
        <v>0</v>
      </c>
      <c r="N313" s="35">
        <v>0</v>
      </c>
      <c r="O313" s="34">
        <v>1</v>
      </c>
      <c r="P313" s="35">
        <v>438.77</v>
      </c>
      <c r="Q313" s="34">
        <v>0</v>
      </c>
      <c r="R313" s="35">
        <v>0</v>
      </c>
      <c r="S313" s="34">
        <v>1</v>
      </c>
      <c r="T313" s="35">
        <v>438.77</v>
      </c>
      <c r="U313" s="34">
        <v>0</v>
      </c>
      <c r="V313" s="35">
        <v>0</v>
      </c>
      <c r="W313" s="34">
        <v>1</v>
      </c>
      <c r="X313" s="35">
        <v>438.77</v>
      </c>
      <c r="Y313" s="34">
        <v>0</v>
      </c>
      <c r="Z313" s="35">
        <v>0</v>
      </c>
      <c r="AA313" s="34">
        <v>1</v>
      </c>
      <c r="AB313" s="35">
        <v>438.77</v>
      </c>
      <c r="AC313" s="34">
        <v>0</v>
      </c>
      <c r="AD313" s="35">
        <v>0</v>
      </c>
      <c r="AE313" s="34">
        <v>1</v>
      </c>
      <c r="AF313" s="35">
        <v>438.77</v>
      </c>
      <c r="AG313" s="19"/>
    </row>
    <row r="314" spans="1:33" ht="22.5" customHeight="1" x14ac:dyDescent="0.2">
      <c r="B314" s="26">
        <v>317</v>
      </c>
      <c r="C314" s="21" t="s">
        <v>361</v>
      </c>
      <c r="D314" s="30"/>
      <c r="E314" s="20"/>
      <c r="F314" s="20"/>
      <c r="G314" s="27">
        <f>SUM(G315:G315)</f>
        <v>213999.96000000008</v>
      </c>
      <c r="H314" s="27">
        <f>SUM(H315:H315)</f>
        <v>213999.96000000008</v>
      </c>
      <c r="I314" s="58"/>
      <c r="J314" s="24">
        <f>SUM(J315)</f>
        <v>17833.330000000002</v>
      </c>
      <c r="K314" s="24"/>
      <c r="L314" s="24">
        <f>SUM(L315)</f>
        <v>17833.330000000002</v>
      </c>
      <c r="M314" s="24"/>
      <c r="N314" s="24">
        <f>SUM(N315)</f>
        <v>17833.330000000002</v>
      </c>
      <c r="O314" s="24"/>
      <c r="P314" s="24">
        <f>SUM(P315)</f>
        <v>17833.330000000002</v>
      </c>
      <c r="Q314" s="24"/>
      <c r="R314" s="24">
        <f>SUM(R315)</f>
        <v>17833.330000000002</v>
      </c>
      <c r="S314" s="24"/>
      <c r="T314" s="24">
        <f>SUM(T315)</f>
        <v>17833.330000000002</v>
      </c>
      <c r="U314" s="24"/>
      <c r="V314" s="24">
        <f>SUM(V315)</f>
        <v>17833.330000000002</v>
      </c>
      <c r="W314" s="24"/>
      <c r="X314" s="24">
        <f>SUM(X315)</f>
        <v>17833.330000000002</v>
      </c>
      <c r="Y314" s="24"/>
      <c r="Z314" s="24">
        <f>SUM(Z315)</f>
        <v>17833.330000000002</v>
      </c>
      <c r="AA314" s="24"/>
      <c r="AB314" s="24">
        <f>SUM(AB315)</f>
        <v>17833.330000000002</v>
      </c>
      <c r="AC314" s="24"/>
      <c r="AD314" s="24">
        <f>SUM(AD315)</f>
        <v>17833.330000000002</v>
      </c>
      <c r="AE314" s="24"/>
      <c r="AF314" s="24">
        <f>SUM(AF315)</f>
        <v>17833.330000000002</v>
      </c>
      <c r="AG314" s="19"/>
    </row>
    <row r="315" spans="1:33" ht="13.5" customHeight="1" x14ac:dyDescent="0.2">
      <c r="A315" s="36"/>
      <c r="B315" s="35"/>
      <c r="C315" s="29" t="s">
        <v>362</v>
      </c>
      <c r="D315" s="30">
        <v>12</v>
      </c>
      <c r="E315" s="44" t="s">
        <v>355</v>
      </c>
      <c r="F315" s="44">
        <f>G315/D315</f>
        <v>17833.330000000005</v>
      </c>
      <c r="G315" s="33">
        <f>SUM(J315,L315,N315,P315,R315,T315,V315,X315,Z315,AB315,AD315,AF315)</f>
        <v>213999.96000000008</v>
      </c>
      <c r="H315" s="33">
        <f>J315+L315+N315+P315+R315+T315+V315+X315+Z315+AB315+AD315+AF315</f>
        <v>213999.96000000008</v>
      </c>
      <c r="I315" s="34">
        <f>D315/12</f>
        <v>1</v>
      </c>
      <c r="J315" s="35">
        <v>17833.330000000002</v>
      </c>
      <c r="K315" s="34">
        <v>1</v>
      </c>
      <c r="L315" s="35">
        <v>17833.330000000002</v>
      </c>
      <c r="M315" s="34">
        <v>1</v>
      </c>
      <c r="N315" s="35">
        <v>17833.330000000002</v>
      </c>
      <c r="O315" s="34">
        <v>1</v>
      </c>
      <c r="P315" s="35">
        <v>17833.330000000002</v>
      </c>
      <c r="Q315" s="34">
        <v>1</v>
      </c>
      <c r="R315" s="35">
        <v>17833.330000000002</v>
      </c>
      <c r="S315" s="34">
        <v>1</v>
      </c>
      <c r="T315" s="35">
        <v>17833.330000000002</v>
      </c>
      <c r="U315" s="34">
        <v>1</v>
      </c>
      <c r="V315" s="35">
        <v>17833.330000000002</v>
      </c>
      <c r="W315" s="34">
        <v>1</v>
      </c>
      <c r="X315" s="35">
        <v>17833.330000000002</v>
      </c>
      <c r="Y315" s="34">
        <v>1</v>
      </c>
      <c r="Z315" s="35">
        <v>17833.330000000002</v>
      </c>
      <c r="AA315" s="34">
        <v>1</v>
      </c>
      <c r="AB315" s="35">
        <v>17833.330000000002</v>
      </c>
      <c r="AC315" s="34">
        <v>1</v>
      </c>
      <c r="AD315" s="35">
        <v>17833.330000000002</v>
      </c>
      <c r="AE315" s="34">
        <v>1</v>
      </c>
      <c r="AF315" s="35">
        <v>17833.330000000002</v>
      </c>
      <c r="AG315" s="19"/>
    </row>
    <row r="316" spans="1:33" ht="12.75" customHeight="1" x14ac:dyDescent="0.2">
      <c r="B316" s="26">
        <v>318</v>
      </c>
      <c r="C316" s="21" t="s">
        <v>363</v>
      </c>
      <c r="D316" s="30"/>
      <c r="E316" s="20"/>
      <c r="F316" s="20"/>
      <c r="G316" s="27">
        <f>G317</f>
        <v>9000</v>
      </c>
      <c r="H316" s="27">
        <f>H317</f>
        <v>9000</v>
      </c>
      <c r="I316" s="58"/>
      <c r="J316" s="24">
        <f>J317</f>
        <v>750</v>
      </c>
      <c r="K316" s="24"/>
      <c r="L316" s="50">
        <f>L317</f>
        <v>750</v>
      </c>
      <c r="M316" s="24"/>
      <c r="N316" s="24">
        <f>N317</f>
        <v>750</v>
      </c>
      <c r="O316" s="24"/>
      <c r="P316" s="24">
        <f>P317</f>
        <v>750</v>
      </c>
      <c r="Q316" s="24"/>
      <c r="R316" s="24">
        <f>R317</f>
        <v>750</v>
      </c>
      <c r="S316" s="24"/>
      <c r="T316" s="24">
        <f>T317</f>
        <v>750</v>
      </c>
      <c r="U316" s="24"/>
      <c r="V316" s="24">
        <f>V317</f>
        <v>750</v>
      </c>
      <c r="W316" s="24"/>
      <c r="X316" s="24">
        <f>X317</f>
        <v>750</v>
      </c>
      <c r="Y316" s="24"/>
      <c r="Z316" s="24">
        <f>Z317</f>
        <v>750</v>
      </c>
      <c r="AA316" s="24"/>
      <c r="AB316" s="24">
        <f>AB317</f>
        <v>750</v>
      </c>
      <c r="AC316" s="24"/>
      <c r="AD316" s="24">
        <f>AD317</f>
        <v>750</v>
      </c>
      <c r="AE316" s="24"/>
      <c r="AF316" s="24">
        <f>AF317</f>
        <v>750</v>
      </c>
      <c r="AG316" s="19"/>
    </row>
    <row r="317" spans="1:33" ht="36.75" customHeight="1" x14ac:dyDescent="0.2">
      <c r="B317" s="26"/>
      <c r="C317" s="29" t="s">
        <v>364</v>
      </c>
      <c r="D317" s="30">
        <v>36</v>
      </c>
      <c r="E317" s="31" t="s">
        <v>355</v>
      </c>
      <c r="F317" s="44">
        <v>250</v>
      </c>
      <c r="G317" s="33">
        <f>D317*F317</f>
        <v>9000</v>
      </c>
      <c r="H317" s="33">
        <f>J317+L317+N317+P317+R317+T317+V317+X317+Z317+AB317+AD317+AF317</f>
        <v>9000</v>
      </c>
      <c r="I317" s="34">
        <f>D317/12</f>
        <v>3</v>
      </c>
      <c r="J317" s="35">
        <f>250*3</f>
        <v>750</v>
      </c>
      <c r="K317" s="34">
        <v>3</v>
      </c>
      <c r="L317" s="35">
        <f>250*3</f>
        <v>750</v>
      </c>
      <c r="M317" s="34">
        <v>3</v>
      </c>
      <c r="N317" s="35">
        <f>250*3</f>
        <v>750</v>
      </c>
      <c r="O317" s="34">
        <v>3</v>
      </c>
      <c r="P317" s="35">
        <f>250*3</f>
        <v>750</v>
      </c>
      <c r="Q317" s="34">
        <v>3</v>
      </c>
      <c r="R317" s="35">
        <f>250*3</f>
        <v>750</v>
      </c>
      <c r="S317" s="34">
        <v>3</v>
      </c>
      <c r="T317" s="35">
        <f>250*3</f>
        <v>750</v>
      </c>
      <c r="U317" s="34">
        <v>3</v>
      </c>
      <c r="V317" s="35">
        <f>250*3</f>
        <v>750</v>
      </c>
      <c r="W317" s="34">
        <v>3</v>
      </c>
      <c r="X317" s="35">
        <f>250*3</f>
        <v>750</v>
      </c>
      <c r="Y317" s="34">
        <v>3</v>
      </c>
      <c r="Z317" s="35">
        <f>250*3</f>
        <v>750</v>
      </c>
      <c r="AA317" s="34">
        <v>3</v>
      </c>
      <c r="AB317" s="35">
        <f>250*3</f>
        <v>750</v>
      </c>
      <c r="AC317" s="34">
        <v>3</v>
      </c>
      <c r="AD317" s="35">
        <f>250*3</f>
        <v>750</v>
      </c>
      <c r="AE317" s="34">
        <v>3</v>
      </c>
      <c r="AF317" s="35">
        <f>250*3</f>
        <v>750</v>
      </c>
      <c r="AG317" s="19"/>
    </row>
    <row r="318" spans="1:33" ht="15" customHeight="1" x14ac:dyDescent="0.2">
      <c r="B318" s="26">
        <v>319</v>
      </c>
      <c r="C318" s="21" t="s">
        <v>365</v>
      </c>
      <c r="D318" s="30"/>
      <c r="E318" s="20"/>
      <c r="F318" s="20"/>
      <c r="G318" s="27">
        <f>SUM(G319:G319)</f>
        <v>58464</v>
      </c>
      <c r="H318" s="27">
        <f>SUM(H319:H319)</f>
        <v>58464</v>
      </c>
      <c r="I318" s="58"/>
      <c r="J318" s="27">
        <f>SUM(J319:J319)</f>
        <v>4872</v>
      </c>
      <c r="K318" s="24"/>
      <c r="L318" s="27">
        <f>SUM(L319:L319)</f>
        <v>4872</v>
      </c>
      <c r="M318" s="24"/>
      <c r="N318" s="27">
        <f>SUM(N319:N319)</f>
        <v>4872</v>
      </c>
      <c r="O318" s="24"/>
      <c r="P318" s="27">
        <f>SUM(P319:P319)</f>
        <v>4872</v>
      </c>
      <c r="Q318" s="24"/>
      <c r="R318" s="27">
        <f>SUM(R319:R319)</f>
        <v>4872</v>
      </c>
      <c r="S318" s="24"/>
      <c r="T318" s="27">
        <f>SUM(T319:T319)</f>
        <v>4872</v>
      </c>
      <c r="U318" s="24"/>
      <c r="V318" s="27">
        <f>SUM(V319:V319)</f>
        <v>4872</v>
      </c>
      <c r="W318" s="24"/>
      <c r="X318" s="27">
        <f>SUM(X319:X319)</f>
        <v>4872</v>
      </c>
      <c r="Y318" s="24"/>
      <c r="Z318" s="27">
        <f>SUM(Z319:Z319)</f>
        <v>4872</v>
      </c>
      <c r="AA318" s="24"/>
      <c r="AB318" s="27">
        <f>SUM(AB319:AB319)</f>
        <v>4872</v>
      </c>
      <c r="AC318" s="24"/>
      <c r="AD318" s="27">
        <f>SUM(AD319:AD319)</f>
        <v>4872</v>
      </c>
      <c r="AE318" s="24"/>
      <c r="AF318" s="27">
        <f>SUM(AF319:AF319)</f>
        <v>4872</v>
      </c>
      <c r="AG318" s="19"/>
    </row>
    <row r="319" spans="1:33" ht="39" customHeight="1" x14ac:dyDescent="0.2">
      <c r="B319" s="26"/>
      <c r="C319" s="29" t="s">
        <v>366</v>
      </c>
      <c r="D319" s="30">
        <v>12</v>
      </c>
      <c r="E319" s="86" t="s">
        <v>367</v>
      </c>
      <c r="F319" s="86">
        <v>4872</v>
      </c>
      <c r="G319" s="33">
        <f>D319*F319</f>
        <v>58464</v>
      </c>
      <c r="H319" s="33">
        <f>J319+L319+N319+P319+R319+T319+V319+X319+Z319+AB319+AD319+AF319</f>
        <v>58464</v>
      </c>
      <c r="I319" s="34">
        <f>D319/12</f>
        <v>1</v>
      </c>
      <c r="J319" s="35">
        <v>4872</v>
      </c>
      <c r="K319" s="34">
        <v>1</v>
      </c>
      <c r="L319" s="35">
        <v>4872</v>
      </c>
      <c r="M319" s="34">
        <v>1</v>
      </c>
      <c r="N319" s="35">
        <v>4872</v>
      </c>
      <c r="O319" s="34">
        <v>1</v>
      </c>
      <c r="P319" s="35">
        <v>4872</v>
      </c>
      <c r="Q319" s="34">
        <v>1</v>
      </c>
      <c r="R319" s="35">
        <v>4872</v>
      </c>
      <c r="S319" s="34">
        <v>1</v>
      </c>
      <c r="T319" s="35">
        <v>4872</v>
      </c>
      <c r="U319" s="34">
        <v>1</v>
      </c>
      <c r="V319" s="35">
        <v>4872</v>
      </c>
      <c r="W319" s="34">
        <v>1</v>
      </c>
      <c r="X319" s="35">
        <v>4872</v>
      </c>
      <c r="Y319" s="34">
        <v>1</v>
      </c>
      <c r="Z319" s="35">
        <v>4872</v>
      </c>
      <c r="AA319" s="34">
        <v>1</v>
      </c>
      <c r="AB319" s="35">
        <v>4872</v>
      </c>
      <c r="AC319" s="34">
        <v>1</v>
      </c>
      <c r="AD319" s="35">
        <v>4872</v>
      </c>
      <c r="AE319" s="34">
        <v>1</v>
      </c>
      <c r="AF319" s="35">
        <v>4872</v>
      </c>
      <c r="AG319" s="19"/>
    </row>
    <row r="320" spans="1:33" ht="15" customHeight="1" x14ac:dyDescent="0.2">
      <c r="B320" s="20">
        <v>3200</v>
      </c>
      <c r="C320" s="21" t="s">
        <v>368</v>
      </c>
      <c r="D320" s="46"/>
      <c r="E320" s="20"/>
      <c r="F320" s="20"/>
      <c r="G320" s="50">
        <f>SUM(G321+G323+G325+G327+G329)</f>
        <v>848240</v>
      </c>
      <c r="H320" s="50">
        <f>SUM(H321+H323+H325+H327+H329)</f>
        <v>848240</v>
      </c>
      <c r="I320" s="51"/>
      <c r="J320" s="50">
        <f>SUM(J321+J323+J325+J327+J329)</f>
        <v>71420</v>
      </c>
      <c r="K320" s="51" t="s">
        <v>134</v>
      </c>
      <c r="L320" s="50">
        <f>SUM(L321+L323+L325+L327+L329)</f>
        <v>67420</v>
      </c>
      <c r="M320" s="51"/>
      <c r="N320" s="50">
        <f>SUM(N321+N323+N325+N327+N329)</f>
        <v>76220</v>
      </c>
      <c r="O320" s="51"/>
      <c r="P320" s="50">
        <f>SUM(P321+P323+P325+P327+P329)</f>
        <v>67420</v>
      </c>
      <c r="Q320" s="51"/>
      <c r="R320" s="50">
        <f>SUM(R321+R323+R325+R327+R329)</f>
        <v>76220</v>
      </c>
      <c r="S320" s="51"/>
      <c r="T320" s="50">
        <f>SUM(T321+T323+T325+T327+T329)</f>
        <v>67420</v>
      </c>
      <c r="U320" s="51"/>
      <c r="V320" s="50">
        <f>SUM(V321+V323+V325+V327+V329)</f>
        <v>71420</v>
      </c>
      <c r="W320" s="51"/>
      <c r="X320" s="50">
        <f>SUM(X321+X323+X325+X327+X329)</f>
        <v>76220</v>
      </c>
      <c r="Y320" s="51"/>
      <c r="Z320" s="50">
        <f>SUM(Z321+Z323+Z325+Z327+Z329)</f>
        <v>67420</v>
      </c>
      <c r="AA320" s="51"/>
      <c r="AB320" s="50">
        <f>SUM(AB321+AB323+AB325+AB327+AB329)</f>
        <v>67420</v>
      </c>
      <c r="AC320" s="51"/>
      <c r="AD320" s="50">
        <f>SUM(AD321+AD323+AD325+AD327+AD329)</f>
        <v>72220</v>
      </c>
      <c r="AE320" s="50"/>
      <c r="AF320" s="50">
        <f>SUM(AF321+AF323+AF325+AF327+AF329)</f>
        <v>67420</v>
      </c>
      <c r="AG320" s="19"/>
    </row>
    <row r="321" spans="1:33" ht="13.5" customHeight="1" x14ac:dyDescent="0.2">
      <c r="B321" s="26">
        <v>322</v>
      </c>
      <c r="C321" s="21" t="s">
        <v>369</v>
      </c>
      <c r="D321" s="30"/>
      <c r="E321" s="20"/>
      <c r="F321" s="20"/>
      <c r="G321" s="27">
        <f>G322</f>
        <v>664800</v>
      </c>
      <c r="H321" s="27">
        <f>H322</f>
        <v>664800</v>
      </c>
      <c r="I321" s="58" t="s">
        <v>134</v>
      </c>
      <c r="J321" s="27">
        <f>J322</f>
        <v>55400</v>
      </c>
      <c r="K321" s="58" t="s">
        <v>134</v>
      </c>
      <c r="L321" s="27">
        <f>L322</f>
        <v>55400</v>
      </c>
      <c r="M321" s="58"/>
      <c r="N321" s="27">
        <f>N322</f>
        <v>55400</v>
      </c>
      <c r="O321" s="58"/>
      <c r="P321" s="27">
        <f>P322</f>
        <v>55400</v>
      </c>
      <c r="Q321" s="58"/>
      <c r="R321" s="27">
        <f>R322</f>
        <v>55400</v>
      </c>
      <c r="S321" s="58"/>
      <c r="T321" s="27">
        <f>T322</f>
        <v>55400</v>
      </c>
      <c r="U321" s="58"/>
      <c r="V321" s="27">
        <f>V322</f>
        <v>55400</v>
      </c>
      <c r="W321" s="58"/>
      <c r="X321" s="27">
        <f>X322</f>
        <v>55400</v>
      </c>
      <c r="Y321" s="58"/>
      <c r="Z321" s="27">
        <f>Z322</f>
        <v>55400</v>
      </c>
      <c r="AA321" s="58"/>
      <c r="AB321" s="27">
        <f>AB322</f>
        <v>55400</v>
      </c>
      <c r="AC321" s="58"/>
      <c r="AD321" s="27">
        <f>AD322</f>
        <v>55400</v>
      </c>
      <c r="AE321" s="58"/>
      <c r="AF321" s="27">
        <f>AF322</f>
        <v>55400</v>
      </c>
      <c r="AG321" s="19"/>
    </row>
    <row r="322" spans="1:33" ht="85.5" customHeight="1" x14ac:dyDescent="0.2">
      <c r="B322" s="26"/>
      <c r="C322" s="29" t="s">
        <v>370</v>
      </c>
      <c r="D322" s="30">
        <v>24</v>
      </c>
      <c r="E322" s="86" t="s">
        <v>367</v>
      </c>
      <c r="F322" s="86">
        <f>35400+20000</f>
        <v>55400</v>
      </c>
      <c r="G322" s="33">
        <f>D322*F322/2</f>
        <v>664800</v>
      </c>
      <c r="H322" s="33">
        <f>J322+L322+N322+P322+R322+T322+V322+X322+Z322+AB322+AD322+AF322</f>
        <v>664800</v>
      </c>
      <c r="I322" s="34">
        <f>D322/12</f>
        <v>2</v>
      </c>
      <c r="J322" s="35">
        <v>55400</v>
      </c>
      <c r="K322" s="34">
        <v>2</v>
      </c>
      <c r="L322" s="35">
        <v>55400</v>
      </c>
      <c r="M322" s="34">
        <v>2</v>
      </c>
      <c r="N322" s="35">
        <v>55400</v>
      </c>
      <c r="O322" s="34">
        <v>2</v>
      </c>
      <c r="P322" s="35">
        <v>55400</v>
      </c>
      <c r="Q322" s="34">
        <v>2</v>
      </c>
      <c r="R322" s="35">
        <v>55400</v>
      </c>
      <c r="S322" s="34">
        <v>2</v>
      </c>
      <c r="T322" s="35">
        <v>55400</v>
      </c>
      <c r="U322" s="34">
        <v>2</v>
      </c>
      <c r="V322" s="35">
        <v>55400</v>
      </c>
      <c r="W322" s="34">
        <v>2</v>
      </c>
      <c r="X322" s="35">
        <v>55400</v>
      </c>
      <c r="Y322" s="34">
        <v>2</v>
      </c>
      <c r="Z322" s="35">
        <v>55400</v>
      </c>
      <c r="AA322" s="34">
        <v>2</v>
      </c>
      <c r="AB322" s="35">
        <v>55400</v>
      </c>
      <c r="AC322" s="34">
        <v>2</v>
      </c>
      <c r="AD322" s="35">
        <v>55400</v>
      </c>
      <c r="AE322" s="34">
        <v>2</v>
      </c>
      <c r="AF322" s="35">
        <v>55400</v>
      </c>
      <c r="AG322" s="19"/>
    </row>
    <row r="323" spans="1:33" ht="22.5" customHeight="1" x14ac:dyDescent="0.2">
      <c r="B323" s="26">
        <v>323</v>
      </c>
      <c r="C323" s="21" t="s">
        <v>371</v>
      </c>
      <c r="D323" s="46"/>
      <c r="E323" s="20"/>
      <c r="F323" s="20"/>
      <c r="G323" s="27">
        <f>J323+L323+N323+P323+R323+T323+V323+X323+Z323+AB323+AD323+AF323</f>
        <v>144240</v>
      </c>
      <c r="H323" s="57">
        <f>J323+L323+N323+P323+R323+T323+V323+X323+Z323+AB323+AD323+AF323</f>
        <v>144240</v>
      </c>
      <c r="I323" s="51" t="s">
        <v>134</v>
      </c>
      <c r="J323" s="27">
        <f>J324</f>
        <v>12020</v>
      </c>
      <c r="K323" s="51" t="s">
        <v>134</v>
      </c>
      <c r="L323" s="27">
        <f>L324</f>
        <v>12020</v>
      </c>
      <c r="M323" s="51" t="s">
        <v>134</v>
      </c>
      <c r="N323" s="27">
        <f>N324</f>
        <v>12020</v>
      </c>
      <c r="O323" s="51" t="s">
        <v>134</v>
      </c>
      <c r="P323" s="27">
        <f>P324</f>
        <v>12020</v>
      </c>
      <c r="Q323" s="51" t="s">
        <v>134</v>
      </c>
      <c r="R323" s="27">
        <f>R324</f>
        <v>12020</v>
      </c>
      <c r="S323" s="51" t="s">
        <v>134</v>
      </c>
      <c r="T323" s="27">
        <f>T324</f>
        <v>12020</v>
      </c>
      <c r="U323" s="51" t="s">
        <v>134</v>
      </c>
      <c r="V323" s="27">
        <f>V324</f>
        <v>12020</v>
      </c>
      <c r="W323" s="51" t="s">
        <v>134</v>
      </c>
      <c r="X323" s="27">
        <f>X324</f>
        <v>12020</v>
      </c>
      <c r="Y323" s="51" t="s">
        <v>134</v>
      </c>
      <c r="Z323" s="27">
        <f>Z324</f>
        <v>12020</v>
      </c>
      <c r="AA323" s="51" t="s">
        <v>134</v>
      </c>
      <c r="AB323" s="27">
        <f>AB324</f>
        <v>12020</v>
      </c>
      <c r="AC323" s="51"/>
      <c r="AD323" s="27">
        <f>AD324</f>
        <v>12020</v>
      </c>
      <c r="AE323" s="51" t="s">
        <v>134</v>
      </c>
      <c r="AF323" s="27">
        <f>AF324</f>
        <v>12020</v>
      </c>
      <c r="AG323" s="19"/>
    </row>
    <row r="324" spans="1:33" ht="22.5" customHeight="1" x14ac:dyDescent="0.2">
      <c r="B324" s="26"/>
      <c r="C324" s="29" t="s">
        <v>372</v>
      </c>
      <c r="D324" s="30">
        <v>12</v>
      </c>
      <c r="E324" s="86" t="s">
        <v>367</v>
      </c>
      <c r="F324" s="86">
        <v>12020</v>
      </c>
      <c r="G324" s="33">
        <f>D324*F324</f>
        <v>144240</v>
      </c>
      <c r="H324" s="33">
        <f>J324+L324+N324+P324+R324+T324+V324+X324+Z324+AB324+AD324+AF324</f>
        <v>144240</v>
      </c>
      <c r="I324" s="34">
        <v>1</v>
      </c>
      <c r="J324" s="33">
        <v>12020</v>
      </c>
      <c r="K324" s="34">
        <v>1</v>
      </c>
      <c r="L324" s="33">
        <v>12020</v>
      </c>
      <c r="M324" s="34">
        <v>1</v>
      </c>
      <c r="N324" s="33">
        <v>12020</v>
      </c>
      <c r="O324" s="34">
        <v>1</v>
      </c>
      <c r="P324" s="33">
        <v>12020</v>
      </c>
      <c r="Q324" s="34">
        <v>1</v>
      </c>
      <c r="R324" s="33">
        <v>12020</v>
      </c>
      <c r="S324" s="34">
        <v>1</v>
      </c>
      <c r="T324" s="33">
        <v>12020</v>
      </c>
      <c r="U324" s="34">
        <v>1</v>
      </c>
      <c r="V324" s="33">
        <v>12020</v>
      </c>
      <c r="W324" s="34">
        <v>1</v>
      </c>
      <c r="X324" s="33">
        <v>12020</v>
      </c>
      <c r="Y324" s="34">
        <v>1</v>
      </c>
      <c r="Z324" s="33">
        <v>12020</v>
      </c>
      <c r="AA324" s="34">
        <v>1</v>
      </c>
      <c r="AB324" s="33">
        <v>12020</v>
      </c>
      <c r="AC324" s="34">
        <v>1</v>
      </c>
      <c r="AD324" s="33">
        <v>12020</v>
      </c>
      <c r="AE324" s="34">
        <v>1</v>
      </c>
      <c r="AF324" s="33">
        <v>12020</v>
      </c>
      <c r="AG324" s="19"/>
    </row>
    <row r="325" spans="1:33" ht="13.5" customHeight="1" x14ac:dyDescent="0.2">
      <c r="B325" s="26">
        <v>325</v>
      </c>
      <c r="C325" s="21" t="s">
        <v>373</v>
      </c>
      <c r="D325" s="30"/>
      <c r="E325" s="20"/>
      <c r="F325" s="20"/>
      <c r="G325" s="27">
        <f>G326</f>
        <v>19200</v>
      </c>
      <c r="H325" s="27">
        <f>H326</f>
        <v>19200</v>
      </c>
      <c r="I325" s="58" t="s">
        <v>134</v>
      </c>
      <c r="J325" s="24">
        <f>J326</f>
        <v>0</v>
      </c>
      <c r="K325" s="58" t="s">
        <v>134</v>
      </c>
      <c r="L325" s="24">
        <f>L326</f>
        <v>0</v>
      </c>
      <c r="M325" s="58" t="s">
        <v>134</v>
      </c>
      <c r="N325" s="24">
        <f>N326</f>
        <v>4800</v>
      </c>
      <c r="O325" s="58" t="s">
        <v>134</v>
      </c>
      <c r="P325" s="24">
        <f>P326</f>
        <v>0</v>
      </c>
      <c r="Q325" s="58" t="s">
        <v>134</v>
      </c>
      <c r="R325" s="24">
        <f>R326</f>
        <v>4800</v>
      </c>
      <c r="S325" s="58" t="s">
        <v>134</v>
      </c>
      <c r="T325" s="24">
        <f>T326</f>
        <v>0</v>
      </c>
      <c r="U325" s="58" t="s">
        <v>134</v>
      </c>
      <c r="V325" s="24">
        <f>V326</f>
        <v>0</v>
      </c>
      <c r="W325" s="58" t="s">
        <v>134</v>
      </c>
      <c r="X325" s="24">
        <f>X326</f>
        <v>4800</v>
      </c>
      <c r="Y325" s="58" t="s">
        <v>134</v>
      </c>
      <c r="Z325" s="24">
        <f>Z326</f>
        <v>0</v>
      </c>
      <c r="AA325" s="58" t="s">
        <v>134</v>
      </c>
      <c r="AB325" s="24">
        <f>AB326</f>
        <v>0</v>
      </c>
      <c r="AC325" s="58" t="s">
        <v>134</v>
      </c>
      <c r="AD325" s="24">
        <f>AD326</f>
        <v>4800</v>
      </c>
      <c r="AE325" s="58" t="s">
        <v>134</v>
      </c>
      <c r="AF325" s="24">
        <f>AF326</f>
        <v>0</v>
      </c>
      <c r="AG325" s="19"/>
    </row>
    <row r="326" spans="1:33" ht="21.75" customHeight="1" x14ac:dyDescent="0.2">
      <c r="B326" s="26"/>
      <c r="C326" s="29" t="s">
        <v>374</v>
      </c>
      <c r="D326" s="30">
        <f>I326+K326+M326+O326+Q326+S326+U326+W326+Y326+AA326+AC326+AE326</f>
        <v>4</v>
      </c>
      <c r="E326" s="31" t="s">
        <v>375</v>
      </c>
      <c r="F326" s="44">
        <v>4800</v>
      </c>
      <c r="G326" s="33">
        <f>D326*F326</f>
        <v>19200</v>
      </c>
      <c r="H326" s="33">
        <f>J326+L326+N326+P326+R326+T326+V326+X326+Z326+AB326+AD326+AF326</f>
        <v>19200</v>
      </c>
      <c r="I326" s="34">
        <v>0</v>
      </c>
      <c r="J326" s="35">
        <v>0</v>
      </c>
      <c r="K326" s="34">
        <v>0</v>
      </c>
      <c r="L326" s="35">
        <v>0</v>
      </c>
      <c r="M326" s="34">
        <v>1</v>
      </c>
      <c r="N326" s="35">
        <v>4800</v>
      </c>
      <c r="O326" s="34">
        <v>0</v>
      </c>
      <c r="P326" s="35">
        <v>0</v>
      </c>
      <c r="Q326" s="34">
        <v>1</v>
      </c>
      <c r="R326" s="35">
        <v>4800</v>
      </c>
      <c r="S326" s="34">
        <v>0</v>
      </c>
      <c r="T326" s="35">
        <v>0</v>
      </c>
      <c r="U326" s="34">
        <v>0</v>
      </c>
      <c r="V326" s="35">
        <v>0</v>
      </c>
      <c r="W326" s="34">
        <v>1</v>
      </c>
      <c r="X326" s="35">
        <v>4800</v>
      </c>
      <c r="Y326" s="34">
        <v>0</v>
      </c>
      <c r="Z326" s="35">
        <v>0</v>
      </c>
      <c r="AA326" s="34">
        <v>0</v>
      </c>
      <c r="AB326" s="35">
        <v>0</v>
      </c>
      <c r="AC326" s="34">
        <v>1</v>
      </c>
      <c r="AD326" s="35">
        <v>4800</v>
      </c>
      <c r="AE326" s="34">
        <v>0</v>
      </c>
      <c r="AF326" s="35">
        <v>0</v>
      </c>
      <c r="AG326" s="19"/>
    </row>
    <row r="327" spans="1:33" ht="13.5" customHeight="1" x14ac:dyDescent="0.2">
      <c r="B327" s="26">
        <v>327</v>
      </c>
      <c r="C327" s="21" t="s">
        <v>376</v>
      </c>
      <c r="D327" s="30"/>
      <c r="E327" s="31"/>
      <c r="F327" s="44"/>
      <c r="G327" s="57">
        <f>SUM(G328)</f>
        <v>8000</v>
      </c>
      <c r="H327" s="57">
        <f>SUM(H328)</f>
        <v>8000</v>
      </c>
      <c r="I327" s="58"/>
      <c r="J327" s="24">
        <f>J328</f>
        <v>4000</v>
      </c>
      <c r="K327" s="58"/>
      <c r="L327" s="24">
        <f>L328</f>
        <v>0</v>
      </c>
      <c r="M327" s="58"/>
      <c r="N327" s="24">
        <f>N328</f>
        <v>0</v>
      </c>
      <c r="O327" s="58"/>
      <c r="P327" s="24">
        <f>P328</f>
        <v>0</v>
      </c>
      <c r="Q327" s="58"/>
      <c r="R327" s="24">
        <f>R328</f>
        <v>0</v>
      </c>
      <c r="S327" s="58"/>
      <c r="T327" s="24">
        <f>T328</f>
        <v>0</v>
      </c>
      <c r="U327" s="58"/>
      <c r="V327" s="24">
        <f>V328</f>
        <v>0</v>
      </c>
      <c r="W327" s="58"/>
      <c r="X327" s="24">
        <f>X328</f>
        <v>4000</v>
      </c>
      <c r="Y327" s="58"/>
      <c r="Z327" s="24">
        <f>Z328</f>
        <v>0</v>
      </c>
      <c r="AA327" s="58"/>
      <c r="AB327" s="24">
        <f>AB328</f>
        <v>0</v>
      </c>
      <c r="AC327" s="58"/>
      <c r="AD327" s="24">
        <f>AD328</f>
        <v>0</v>
      </c>
      <c r="AE327" s="58"/>
      <c r="AF327" s="24">
        <f>AF328</f>
        <v>0</v>
      </c>
      <c r="AG327" s="19"/>
    </row>
    <row r="328" spans="1:33" ht="14.25" customHeight="1" x14ac:dyDescent="0.2">
      <c r="B328" s="26"/>
      <c r="C328" s="29" t="s">
        <v>377</v>
      </c>
      <c r="D328" s="30">
        <v>2</v>
      </c>
      <c r="E328" s="31" t="s">
        <v>378</v>
      </c>
      <c r="F328" s="44">
        <v>4000</v>
      </c>
      <c r="G328" s="33">
        <f>D328*F328</f>
        <v>8000</v>
      </c>
      <c r="H328" s="33">
        <f>J328+L328+N328+P328+R328+T328+V328+X328+Z328+AB328+AD328+AF328</f>
        <v>8000</v>
      </c>
      <c r="I328" s="34">
        <v>0</v>
      </c>
      <c r="J328" s="35">
        <v>4000</v>
      </c>
      <c r="K328" s="34">
        <v>0</v>
      </c>
      <c r="L328" s="35">
        <v>0</v>
      </c>
      <c r="M328" s="34">
        <v>0</v>
      </c>
      <c r="N328" s="35">
        <v>0</v>
      </c>
      <c r="O328" s="34">
        <v>0</v>
      </c>
      <c r="P328" s="35">
        <v>0</v>
      </c>
      <c r="Q328" s="34">
        <v>0</v>
      </c>
      <c r="R328" s="35">
        <v>0</v>
      </c>
      <c r="S328" s="34">
        <v>0</v>
      </c>
      <c r="T328" s="35">
        <v>0</v>
      </c>
      <c r="U328" s="34">
        <v>0</v>
      </c>
      <c r="V328" s="35">
        <v>0</v>
      </c>
      <c r="W328" s="34">
        <v>1</v>
      </c>
      <c r="X328" s="35">
        <v>4000</v>
      </c>
      <c r="Y328" s="34">
        <v>0</v>
      </c>
      <c r="Z328" s="35">
        <v>0</v>
      </c>
      <c r="AA328" s="34">
        <v>0</v>
      </c>
      <c r="AB328" s="35">
        <v>0</v>
      </c>
      <c r="AC328" s="34">
        <v>0</v>
      </c>
      <c r="AD328" s="35">
        <v>0</v>
      </c>
      <c r="AE328" s="34">
        <v>0</v>
      </c>
      <c r="AF328" s="35">
        <v>0</v>
      </c>
      <c r="AG328" s="19"/>
    </row>
    <row r="329" spans="1:33" ht="13.5" customHeight="1" x14ac:dyDescent="0.2">
      <c r="B329" s="26">
        <v>329</v>
      </c>
      <c r="C329" s="21" t="s">
        <v>379</v>
      </c>
      <c r="D329" s="46"/>
      <c r="E329" s="20"/>
      <c r="F329" s="20"/>
      <c r="G329" s="27">
        <f>G330</f>
        <v>12000</v>
      </c>
      <c r="H329" s="27">
        <f>H330</f>
        <v>12000</v>
      </c>
      <c r="I329" s="51" t="s">
        <v>134</v>
      </c>
      <c r="J329" s="50">
        <f>J330</f>
        <v>0</v>
      </c>
      <c r="K329" s="51" t="s">
        <v>134</v>
      </c>
      <c r="L329" s="50">
        <f>L330</f>
        <v>0</v>
      </c>
      <c r="M329" s="51" t="s">
        <v>134</v>
      </c>
      <c r="N329" s="50">
        <f>N330</f>
        <v>4000</v>
      </c>
      <c r="O329" s="51" t="s">
        <v>134</v>
      </c>
      <c r="P329" s="50">
        <f>P330</f>
        <v>0</v>
      </c>
      <c r="Q329" s="51" t="s">
        <v>134</v>
      </c>
      <c r="R329" s="50">
        <f>R330</f>
        <v>4000</v>
      </c>
      <c r="S329" s="51" t="s">
        <v>134</v>
      </c>
      <c r="T329" s="50">
        <f>T330</f>
        <v>0</v>
      </c>
      <c r="U329" s="51" t="s">
        <v>134</v>
      </c>
      <c r="V329" s="50">
        <f>V330</f>
        <v>4000</v>
      </c>
      <c r="W329" s="51" t="s">
        <v>134</v>
      </c>
      <c r="X329" s="50">
        <f>X330</f>
        <v>0</v>
      </c>
      <c r="Y329" s="51" t="s">
        <v>134</v>
      </c>
      <c r="Z329" s="50">
        <f>Z330</f>
        <v>0</v>
      </c>
      <c r="AA329" s="51" t="s">
        <v>134</v>
      </c>
      <c r="AB329" s="50">
        <f>AB330</f>
        <v>0</v>
      </c>
      <c r="AC329" s="51" t="s">
        <v>134</v>
      </c>
      <c r="AD329" s="50">
        <f>AD330</f>
        <v>0</v>
      </c>
      <c r="AE329" s="51" t="s">
        <v>134</v>
      </c>
      <c r="AF329" s="50">
        <f>AF330</f>
        <v>0</v>
      </c>
      <c r="AG329" s="19"/>
    </row>
    <row r="330" spans="1:33" ht="24" customHeight="1" x14ac:dyDescent="0.2">
      <c r="B330" s="26"/>
      <c r="C330" s="29" t="s">
        <v>380</v>
      </c>
      <c r="D330" s="46">
        <v>3</v>
      </c>
      <c r="E330" s="31" t="s">
        <v>375</v>
      </c>
      <c r="F330" s="31">
        <v>4000</v>
      </c>
      <c r="G330" s="33">
        <f>D330*F330</f>
        <v>12000</v>
      </c>
      <c r="H330" s="33">
        <f>J330+L330+N330+P330+R330+T330+V330+X330+Z330+AB330+AD330+AF330</f>
        <v>12000</v>
      </c>
      <c r="I330" s="54">
        <v>0</v>
      </c>
      <c r="J330" s="53">
        <v>0</v>
      </c>
      <c r="K330" s="54">
        <v>0</v>
      </c>
      <c r="L330" s="53">
        <v>0</v>
      </c>
      <c r="M330" s="54">
        <v>0</v>
      </c>
      <c r="N330" s="53">
        <v>4000</v>
      </c>
      <c r="O330" s="54">
        <v>0</v>
      </c>
      <c r="P330" s="53">
        <v>0</v>
      </c>
      <c r="Q330" s="54">
        <v>1</v>
      </c>
      <c r="R330" s="53">
        <v>4000</v>
      </c>
      <c r="S330" s="54">
        <v>0</v>
      </c>
      <c r="T330" s="53">
        <v>0</v>
      </c>
      <c r="U330" s="54">
        <v>1</v>
      </c>
      <c r="V330" s="53">
        <v>4000</v>
      </c>
      <c r="W330" s="54">
        <v>0</v>
      </c>
      <c r="X330" s="53">
        <v>0</v>
      </c>
      <c r="Y330" s="54">
        <v>0</v>
      </c>
      <c r="Z330" s="53">
        <v>0</v>
      </c>
      <c r="AA330" s="54">
        <v>0</v>
      </c>
      <c r="AB330" s="53">
        <v>0</v>
      </c>
      <c r="AC330" s="54">
        <v>0</v>
      </c>
      <c r="AD330" s="53">
        <v>0</v>
      </c>
      <c r="AE330" s="54">
        <v>0</v>
      </c>
      <c r="AF330" s="53">
        <v>0</v>
      </c>
      <c r="AG330" s="19"/>
    </row>
    <row r="331" spans="1:33" ht="24.75" customHeight="1" x14ac:dyDescent="0.2">
      <c r="B331" s="20">
        <v>3300</v>
      </c>
      <c r="C331" s="21" t="s">
        <v>381</v>
      </c>
      <c r="D331" s="30"/>
      <c r="E331" s="23"/>
      <c r="F331" s="23"/>
      <c r="G331" s="24">
        <f>SUM(G332+G334+G336+G338)</f>
        <v>4353400</v>
      </c>
      <c r="H331" s="24">
        <f>SUM(H332+H334+H336+H338)</f>
        <v>4353400</v>
      </c>
      <c r="I331" s="58"/>
      <c r="J331" s="24">
        <f>SUM(J332+J334+J336+J338)</f>
        <v>349700</v>
      </c>
      <c r="K331" s="58" t="s">
        <v>134</v>
      </c>
      <c r="L331" s="24">
        <f>SUM(L332+L334+L336+L338)</f>
        <v>308950</v>
      </c>
      <c r="M331" s="58"/>
      <c r="N331" s="24">
        <f>SUM(N332+N334+N336+N338)</f>
        <v>474700</v>
      </c>
      <c r="O331" s="58"/>
      <c r="P331" s="24">
        <f>SUM(P332+P334+P336+P338)</f>
        <v>308950</v>
      </c>
      <c r="Q331" s="58"/>
      <c r="R331" s="24">
        <f>SUM(R332+R334+R336+R338)</f>
        <v>429700</v>
      </c>
      <c r="S331" s="58"/>
      <c r="T331" s="24">
        <f>SUM(T332+T334+T336+T338)</f>
        <v>353950</v>
      </c>
      <c r="U331" s="58"/>
      <c r="V331" s="24">
        <f>SUM(V332+V334+V336+V338)</f>
        <v>429700</v>
      </c>
      <c r="W331" s="58"/>
      <c r="X331" s="24">
        <f>SUM(X332+X334+X336+X338)</f>
        <v>304700</v>
      </c>
      <c r="Y331" s="58"/>
      <c r="Z331" s="24">
        <f>SUM(Z332+Z334+Z336+Z338)</f>
        <v>478950</v>
      </c>
      <c r="AA331" s="58"/>
      <c r="AB331" s="24">
        <f>SUM(AB332+AB334+AB336+AB338)</f>
        <v>304700</v>
      </c>
      <c r="AC331" s="58"/>
      <c r="AD331" s="24">
        <f>SUM(AD332+AD334+AD336+AD338)</f>
        <v>304700</v>
      </c>
      <c r="AE331" s="58"/>
      <c r="AF331" s="24">
        <f>SUM(AF332+AF334+AF336+AF338)</f>
        <v>304700</v>
      </c>
      <c r="AG331" s="19"/>
    </row>
    <row r="332" spans="1:33" ht="21.75" customHeight="1" x14ac:dyDescent="0.2">
      <c r="A332" s="87"/>
      <c r="B332" s="26">
        <v>331</v>
      </c>
      <c r="C332" s="21" t="s">
        <v>382</v>
      </c>
      <c r="D332" s="46"/>
      <c r="E332" s="20"/>
      <c r="F332" s="20"/>
      <c r="G332" s="50">
        <f>G333</f>
        <v>3600000</v>
      </c>
      <c r="H332" s="50">
        <f>H333</f>
        <v>3600000</v>
      </c>
      <c r="I332" s="51"/>
      <c r="J332" s="50">
        <f>J333</f>
        <v>300000</v>
      </c>
      <c r="K332" s="51"/>
      <c r="L332" s="50">
        <f>L333</f>
        <v>300000</v>
      </c>
      <c r="M332" s="51"/>
      <c r="N332" s="50">
        <f>N333</f>
        <v>300000</v>
      </c>
      <c r="O332" s="51"/>
      <c r="P332" s="50">
        <f>P333</f>
        <v>300000</v>
      </c>
      <c r="Q332" s="51"/>
      <c r="R332" s="50">
        <f>R333</f>
        <v>300000</v>
      </c>
      <c r="S332" s="51"/>
      <c r="T332" s="50">
        <f>T333</f>
        <v>300000</v>
      </c>
      <c r="U332" s="51"/>
      <c r="V332" s="50">
        <f>V333</f>
        <v>300000</v>
      </c>
      <c r="W332" s="51"/>
      <c r="X332" s="50">
        <f>X333</f>
        <v>300000</v>
      </c>
      <c r="Y332" s="51"/>
      <c r="Z332" s="50">
        <f>Z333</f>
        <v>300000</v>
      </c>
      <c r="AA332" s="51"/>
      <c r="AB332" s="50">
        <f>AB333</f>
        <v>300000</v>
      </c>
      <c r="AC332" s="51"/>
      <c r="AD332" s="50">
        <f>AD333</f>
        <v>300000</v>
      </c>
      <c r="AE332" s="51"/>
      <c r="AF332" s="50">
        <f>AF333</f>
        <v>300000</v>
      </c>
      <c r="AG332" s="19"/>
    </row>
    <row r="333" spans="1:33" ht="25.5" customHeight="1" x14ac:dyDescent="0.2">
      <c r="A333" s="36"/>
      <c r="B333" s="35"/>
      <c r="C333" s="29" t="s">
        <v>383</v>
      </c>
      <c r="D333" s="30">
        <v>12</v>
      </c>
      <c r="E333" s="44" t="s">
        <v>355</v>
      </c>
      <c r="F333" s="44">
        <v>300000</v>
      </c>
      <c r="G333" s="33">
        <f>D333*F333</f>
        <v>3600000</v>
      </c>
      <c r="H333" s="33">
        <f>J333+L333+N333+P333+R333+T333+V333+X333+Z333+AB333+AD333+AF333</f>
        <v>3600000</v>
      </c>
      <c r="I333" s="34">
        <v>1</v>
      </c>
      <c r="J333" s="35">
        <v>300000</v>
      </c>
      <c r="K333" s="34">
        <v>1</v>
      </c>
      <c r="L333" s="35">
        <v>300000</v>
      </c>
      <c r="M333" s="34">
        <v>1</v>
      </c>
      <c r="N333" s="35">
        <v>300000</v>
      </c>
      <c r="O333" s="34">
        <v>1</v>
      </c>
      <c r="P333" s="35">
        <v>300000</v>
      </c>
      <c r="Q333" s="34">
        <v>1</v>
      </c>
      <c r="R333" s="35">
        <v>300000</v>
      </c>
      <c r="S333" s="34">
        <v>1</v>
      </c>
      <c r="T333" s="35">
        <v>300000</v>
      </c>
      <c r="U333" s="34">
        <v>1</v>
      </c>
      <c r="V333" s="35">
        <v>300000</v>
      </c>
      <c r="W333" s="34">
        <v>1</v>
      </c>
      <c r="X333" s="35">
        <v>300000</v>
      </c>
      <c r="Y333" s="34">
        <v>1</v>
      </c>
      <c r="Z333" s="35">
        <v>300000</v>
      </c>
      <c r="AA333" s="34">
        <v>1</v>
      </c>
      <c r="AB333" s="35">
        <v>300000</v>
      </c>
      <c r="AC333" s="34">
        <v>1</v>
      </c>
      <c r="AD333" s="35">
        <v>300000</v>
      </c>
      <c r="AE333" s="34">
        <v>1</v>
      </c>
      <c r="AF333" s="35">
        <v>300000</v>
      </c>
      <c r="AG333" s="19"/>
    </row>
    <row r="334" spans="1:33" ht="35.25" customHeight="1" x14ac:dyDescent="0.2">
      <c r="B334" s="26">
        <v>333</v>
      </c>
      <c r="C334" s="21" t="s">
        <v>384</v>
      </c>
      <c r="D334" s="30"/>
      <c r="E334" s="20"/>
      <c r="F334" s="20"/>
      <c r="G334" s="50">
        <f>G335</f>
        <v>500000</v>
      </c>
      <c r="H334" s="50">
        <f>H335</f>
        <v>500000</v>
      </c>
      <c r="I334" s="58" t="s">
        <v>134</v>
      </c>
      <c r="J334" s="50">
        <f>J335</f>
        <v>0</v>
      </c>
      <c r="K334" s="58" t="s">
        <v>134</v>
      </c>
      <c r="L334" s="24">
        <f>L335</f>
        <v>0</v>
      </c>
      <c r="M334" s="58"/>
      <c r="N334" s="24">
        <f>N335</f>
        <v>125000</v>
      </c>
      <c r="O334" s="58"/>
      <c r="P334" s="24">
        <f>P335</f>
        <v>0</v>
      </c>
      <c r="Q334" s="58"/>
      <c r="R334" s="24">
        <f>R335</f>
        <v>125000</v>
      </c>
      <c r="S334" s="58"/>
      <c r="T334" s="24">
        <f>T335</f>
        <v>0</v>
      </c>
      <c r="U334" s="58"/>
      <c r="V334" s="24">
        <f>V335</f>
        <v>125000</v>
      </c>
      <c r="W334" s="58"/>
      <c r="X334" s="24">
        <f>X335</f>
        <v>0</v>
      </c>
      <c r="Y334" s="58"/>
      <c r="Z334" s="24">
        <f>Z335</f>
        <v>125000</v>
      </c>
      <c r="AA334" s="58"/>
      <c r="AB334" s="24">
        <f>AB335</f>
        <v>0</v>
      </c>
      <c r="AC334" s="58"/>
      <c r="AD334" s="24">
        <f>AD335</f>
        <v>0</v>
      </c>
      <c r="AE334" s="58"/>
      <c r="AF334" s="24">
        <f>AF335</f>
        <v>0</v>
      </c>
      <c r="AG334" s="19"/>
    </row>
    <row r="335" spans="1:33" ht="12" customHeight="1" x14ac:dyDescent="0.2">
      <c r="B335" s="26"/>
      <c r="C335" s="29" t="s">
        <v>385</v>
      </c>
      <c r="D335" s="30">
        <v>4</v>
      </c>
      <c r="E335" s="44" t="s">
        <v>355</v>
      </c>
      <c r="F335" s="44">
        <v>125000</v>
      </c>
      <c r="G335" s="53">
        <f>F335*D335</f>
        <v>500000</v>
      </c>
      <c r="H335" s="33">
        <f>J335+L335+N335+P335+R335+T335+V335+X335+Z335+AB335+AD335+AF335</f>
        <v>500000</v>
      </c>
      <c r="I335" s="34">
        <v>0</v>
      </c>
      <c r="J335" s="35">
        <v>0</v>
      </c>
      <c r="K335" s="34">
        <v>0</v>
      </c>
      <c r="L335" s="35">
        <v>0</v>
      </c>
      <c r="M335" s="34">
        <v>1</v>
      </c>
      <c r="N335" s="35">
        <v>125000</v>
      </c>
      <c r="O335" s="34">
        <v>0</v>
      </c>
      <c r="P335" s="35">
        <v>0</v>
      </c>
      <c r="Q335" s="34">
        <v>1</v>
      </c>
      <c r="R335" s="35">
        <v>125000</v>
      </c>
      <c r="S335" s="34">
        <v>0</v>
      </c>
      <c r="T335" s="35">
        <v>0</v>
      </c>
      <c r="U335" s="34">
        <v>1</v>
      </c>
      <c r="V335" s="35">
        <v>125000</v>
      </c>
      <c r="W335" s="34">
        <v>0</v>
      </c>
      <c r="X335" s="35">
        <v>0</v>
      </c>
      <c r="Y335" s="34">
        <v>1</v>
      </c>
      <c r="Z335" s="35">
        <v>125000</v>
      </c>
      <c r="AA335" s="34">
        <v>0</v>
      </c>
      <c r="AB335" s="35">
        <v>0</v>
      </c>
      <c r="AC335" s="34">
        <v>0</v>
      </c>
      <c r="AD335" s="35">
        <v>0</v>
      </c>
      <c r="AE335" s="34">
        <v>0</v>
      </c>
      <c r="AF335" s="35">
        <v>0</v>
      </c>
      <c r="AG335" s="19"/>
    </row>
    <row r="336" spans="1:33" ht="12.75" customHeight="1" x14ac:dyDescent="0.2">
      <c r="B336" s="26">
        <v>334</v>
      </c>
      <c r="C336" s="21" t="s">
        <v>386</v>
      </c>
      <c r="D336" s="46"/>
      <c r="E336" s="20"/>
      <c r="F336" s="20"/>
      <c r="G336" s="27">
        <f>G337</f>
        <v>180000</v>
      </c>
      <c r="H336" s="27">
        <f>H337</f>
        <v>180000</v>
      </c>
      <c r="I336" s="51" t="s">
        <v>134</v>
      </c>
      <c r="J336" s="50">
        <f>J337</f>
        <v>45000</v>
      </c>
      <c r="K336" s="51" t="s">
        <v>134</v>
      </c>
      <c r="L336" s="50">
        <f>L337</f>
        <v>0</v>
      </c>
      <c r="M336" s="51"/>
      <c r="N336" s="50">
        <f>N337</f>
        <v>45000</v>
      </c>
      <c r="O336" s="51" t="s">
        <v>134</v>
      </c>
      <c r="P336" s="50">
        <f>P337</f>
        <v>0</v>
      </c>
      <c r="Q336" s="51" t="s">
        <v>134</v>
      </c>
      <c r="R336" s="50">
        <f>R337</f>
        <v>0</v>
      </c>
      <c r="S336" s="51" t="s">
        <v>134</v>
      </c>
      <c r="T336" s="50">
        <f>T337</f>
        <v>45000</v>
      </c>
      <c r="U336" s="51" t="s">
        <v>134</v>
      </c>
      <c r="V336" s="50">
        <f>V337</f>
        <v>0</v>
      </c>
      <c r="W336" s="51" t="s">
        <v>134</v>
      </c>
      <c r="X336" s="50">
        <f>X337</f>
        <v>0</v>
      </c>
      <c r="Y336" s="51" t="s">
        <v>134</v>
      </c>
      <c r="Z336" s="50">
        <f>Z337</f>
        <v>45000</v>
      </c>
      <c r="AA336" s="51" t="s">
        <v>134</v>
      </c>
      <c r="AB336" s="50">
        <f>AB337</f>
        <v>0</v>
      </c>
      <c r="AC336" s="51" t="s">
        <v>134</v>
      </c>
      <c r="AD336" s="50">
        <f>AD337</f>
        <v>0</v>
      </c>
      <c r="AE336" s="51" t="s">
        <v>134</v>
      </c>
      <c r="AF336" s="50">
        <f>AF337</f>
        <v>0</v>
      </c>
      <c r="AG336" s="19"/>
    </row>
    <row r="337" spans="2:33" ht="35.25" customHeight="1" x14ac:dyDescent="0.2">
      <c r="B337" s="26"/>
      <c r="C337" s="29" t="s">
        <v>387</v>
      </c>
      <c r="D337" s="30">
        <v>4</v>
      </c>
      <c r="E337" s="44" t="s">
        <v>355</v>
      </c>
      <c r="F337" s="44">
        <v>45000</v>
      </c>
      <c r="G337" s="33">
        <f>D337*F337</f>
        <v>180000</v>
      </c>
      <c r="H337" s="33">
        <f>J337+L337+N337+P337+R337+T337+V337+X337+Z337+AB337+AD337+AF337</f>
        <v>180000</v>
      </c>
      <c r="I337" s="34">
        <v>1</v>
      </c>
      <c r="J337" s="35">
        <v>45000</v>
      </c>
      <c r="K337" s="34">
        <v>0</v>
      </c>
      <c r="L337" s="35">
        <v>0</v>
      </c>
      <c r="M337" s="34">
        <v>1</v>
      </c>
      <c r="N337" s="35">
        <v>45000</v>
      </c>
      <c r="O337" s="34">
        <v>0</v>
      </c>
      <c r="P337" s="35">
        <v>0</v>
      </c>
      <c r="Q337" s="34">
        <v>0</v>
      </c>
      <c r="R337" s="35">
        <v>0</v>
      </c>
      <c r="S337" s="34">
        <v>1</v>
      </c>
      <c r="T337" s="35">
        <v>45000</v>
      </c>
      <c r="U337" s="34">
        <v>0</v>
      </c>
      <c r="V337" s="35">
        <v>0</v>
      </c>
      <c r="W337" s="34">
        <v>0</v>
      </c>
      <c r="X337" s="35">
        <v>0</v>
      </c>
      <c r="Y337" s="34">
        <v>0</v>
      </c>
      <c r="Z337" s="35">
        <v>45000</v>
      </c>
      <c r="AA337" s="34">
        <v>0</v>
      </c>
      <c r="AB337" s="35">
        <v>0</v>
      </c>
      <c r="AC337" s="34">
        <v>0</v>
      </c>
      <c r="AD337" s="35">
        <v>0</v>
      </c>
      <c r="AE337" s="34">
        <v>0</v>
      </c>
      <c r="AF337" s="35">
        <v>0</v>
      </c>
      <c r="AG337" s="19"/>
    </row>
    <row r="338" spans="2:33" ht="22.5" customHeight="1" x14ac:dyDescent="0.2">
      <c r="B338" s="26">
        <v>336</v>
      </c>
      <c r="C338" s="21" t="s">
        <v>388</v>
      </c>
      <c r="D338" s="30">
        <f>I338+K338+M338+O338+Q338+S338+U338+W338+Y338+AA338+AC338+AE338</f>
        <v>0</v>
      </c>
      <c r="E338" s="44"/>
      <c r="F338" s="44"/>
      <c r="G338" s="57">
        <f>SUM(G339:G341)</f>
        <v>73400</v>
      </c>
      <c r="H338" s="57">
        <f>SUM(H339:H341)</f>
        <v>73400</v>
      </c>
      <c r="I338" s="34"/>
      <c r="J338" s="57">
        <f>SUM(J339:J341)</f>
        <v>4700</v>
      </c>
      <c r="K338" s="58"/>
      <c r="L338" s="57">
        <f>SUM(L339:L341)</f>
        <v>8950</v>
      </c>
      <c r="M338" s="58"/>
      <c r="N338" s="57">
        <f>SUM(N339:N341)</f>
        <v>4700</v>
      </c>
      <c r="O338" s="58"/>
      <c r="P338" s="57">
        <f>SUM(P339:P341)</f>
        <v>8950</v>
      </c>
      <c r="Q338" s="58"/>
      <c r="R338" s="57">
        <f>SUM(R339:R341)</f>
        <v>4700</v>
      </c>
      <c r="S338" s="58"/>
      <c r="T338" s="57">
        <f>SUM(T339:T341)</f>
        <v>8950</v>
      </c>
      <c r="U338" s="58"/>
      <c r="V338" s="57">
        <f>SUM(V339:V341)</f>
        <v>4700</v>
      </c>
      <c r="W338" s="58"/>
      <c r="X338" s="57">
        <f>SUM(X339:X341)</f>
        <v>4700</v>
      </c>
      <c r="Y338" s="58"/>
      <c r="Z338" s="57">
        <f>SUM(Z339:Z341)</f>
        <v>8950</v>
      </c>
      <c r="AA338" s="58"/>
      <c r="AB338" s="57">
        <f>SUM(AB339:AB341)</f>
        <v>4700</v>
      </c>
      <c r="AC338" s="58"/>
      <c r="AD338" s="57">
        <f>SUM(AD339:AD341)</f>
        <v>4700</v>
      </c>
      <c r="AE338" s="58"/>
      <c r="AF338" s="57">
        <f>SUM(AF339:AF341)</f>
        <v>4700</v>
      </c>
      <c r="AG338" s="19"/>
    </row>
    <row r="339" spans="2:33" ht="12" customHeight="1" x14ac:dyDescent="0.2">
      <c r="B339" s="26"/>
      <c r="C339" s="29" t="s">
        <v>389</v>
      </c>
      <c r="D339" s="30">
        <f>I339+K339+M339+O339+Q339+S339+U339+W339+Y339+AA339+AC339+AE339</f>
        <v>20</v>
      </c>
      <c r="E339" s="44" t="s">
        <v>355</v>
      </c>
      <c r="F339" s="44">
        <v>850</v>
      </c>
      <c r="G339" s="33">
        <f t="shared" ref="G339:G341" si="58">D339*F339</f>
        <v>17000</v>
      </c>
      <c r="H339" s="33">
        <f t="shared" ref="H339:H341" si="59">J339+L339+N339+P339+R339+T339+V339+X339+Z339+AB339+AD339+AF339</f>
        <v>17000</v>
      </c>
      <c r="I339" s="34">
        <v>0</v>
      </c>
      <c r="J339" s="35">
        <v>0</v>
      </c>
      <c r="K339" s="34">
        <v>5</v>
      </c>
      <c r="L339" s="35">
        <v>4250</v>
      </c>
      <c r="M339" s="34">
        <v>0</v>
      </c>
      <c r="N339" s="35">
        <v>0</v>
      </c>
      <c r="O339" s="34">
        <v>5</v>
      </c>
      <c r="P339" s="35">
        <v>4250</v>
      </c>
      <c r="Q339" s="34">
        <v>0</v>
      </c>
      <c r="R339" s="35">
        <v>0</v>
      </c>
      <c r="S339" s="34">
        <v>5</v>
      </c>
      <c r="T339" s="35">
        <v>4250</v>
      </c>
      <c r="U339" s="35">
        <v>0</v>
      </c>
      <c r="V339" s="35">
        <v>0</v>
      </c>
      <c r="W339" s="34">
        <v>0</v>
      </c>
      <c r="X339" s="35">
        <v>0</v>
      </c>
      <c r="Y339" s="34">
        <v>5</v>
      </c>
      <c r="Z339" s="35">
        <v>4250</v>
      </c>
      <c r="AA339" s="34">
        <v>0</v>
      </c>
      <c r="AB339" s="35">
        <v>0</v>
      </c>
      <c r="AC339" s="34">
        <v>0</v>
      </c>
      <c r="AD339" s="35">
        <v>0</v>
      </c>
      <c r="AE339" s="34">
        <v>0</v>
      </c>
      <c r="AF339" s="35">
        <v>0</v>
      </c>
      <c r="AG339" s="19"/>
    </row>
    <row r="340" spans="2:33" ht="12" customHeight="1" x14ac:dyDescent="0.2">
      <c r="B340" s="26"/>
      <c r="C340" s="29" t="s">
        <v>390</v>
      </c>
      <c r="D340" s="30">
        <v>12</v>
      </c>
      <c r="E340" s="44" t="s">
        <v>355</v>
      </c>
      <c r="F340" s="44">
        <v>2800</v>
      </c>
      <c r="G340" s="33">
        <f t="shared" si="58"/>
        <v>33600</v>
      </c>
      <c r="H340" s="33">
        <f t="shared" si="59"/>
        <v>33600</v>
      </c>
      <c r="I340" s="34">
        <v>1</v>
      </c>
      <c r="J340" s="35">
        <v>2800</v>
      </c>
      <c r="K340" s="34">
        <v>1</v>
      </c>
      <c r="L340" s="35">
        <v>2800</v>
      </c>
      <c r="M340" s="34">
        <v>1</v>
      </c>
      <c r="N340" s="35">
        <v>2800</v>
      </c>
      <c r="O340" s="34">
        <v>1</v>
      </c>
      <c r="P340" s="35">
        <v>2800</v>
      </c>
      <c r="Q340" s="34">
        <v>1</v>
      </c>
      <c r="R340" s="35">
        <v>2800</v>
      </c>
      <c r="S340" s="34">
        <v>1</v>
      </c>
      <c r="T340" s="35">
        <v>2800</v>
      </c>
      <c r="U340" s="35">
        <v>1</v>
      </c>
      <c r="V340" s="35">
        <v>2800</v>
      </c>
      <c r="W340" s="34">
        <v>1</v>
      </c>
      <c r="X340" s="35">
        <v>2800</v>
      </c>
      <c r="Y340" s="34">
        <v>1</v>
      </c>
      <c r="Z340" s="35">
        <v>2800</v>
      </c>
      <c r="AA340" s="34">
        <v>1</v>
      </c>
      <c r="AB340" s="35">
        <v>2800</v>
      </c>
      <c r="AC340" s="34">
        <v>1</v>
      </c>
      <c r="AD340" s="35">
        <v>2800</v>
      </c>
      <c r="AE340" s="34">
        <v>1</v>
      </c>
      <c r="AF340" s="35">
        <v>2800</v>
      </c>
      <c r="AG340" s="19"/>
    </row>
    <row r="341" spans="2:33" ht="12" customHeight="1" x14ac:dyDescent="0.2">
      <c r="B341" s="26"/>
      <c r="C341" s="29" t="s">
        <v>391</v>
      </c>
      <c r="D341" s="30">
        <v>12</v>
      </c>
      <c r="E341" s="44" t="s">
        <v>355</v>
      </c>
      <c r="F341" s="44">
        <v>1900</v>
      </c>
      <c r="G341" s="33">
        <f t="shared" si="58"/>
        <v>22800</v>
      </c>
      <c r="H341" s="33">
        <f t="shared" si="59"/>
        <v>22800</v>
      </c>
      <c r="I341" s="34">
        <v>1</v>
      </c>
      <c r="J341" s="35">
        <v>1900</v>
      </c>
      <c r="K341" s="34">
        <v>1</v>
      </c>
      <c r="L341" s="35">
        <v>1900</v>
      </c>
      <c r="M341" s="34">
        <v>1</v>
      </c>
      <c r="N341" s="35">
        <v>1900</v>
      </c>
      <c r="O341" s="34">
        <v>1</v>
      </c>
      <c r="P341" s="35">
        <v>1900</v>
      </c>
      <c r="Q341" s="34">
        <v>1</v>
      </c>
      <c r="R341" s="35">
        <v>1900</v>
      </c>
      <c r="S341" s="34">
        <v>1</v>
      </c>
      <c r="T341" s="35">
        <v>1900</v>
      </c>
      <c r="U341" s="35">
        <v>1</v>
      </c>
      <c r="V341" s="35">
        <v>1900</v>
      </c>
      <c r="W341" s="34">
        <v>1</v>
      </c>
      <c r="X341" s="35">
        <v>1900</v>
      </c>
      <c r="Y341" s="34">
        <v>1</v>
      </c>
      <c r="Z341" s="35">
        <v>1900</v>
      </c>
      <c r="AA341" s="34">
        <v>1</v>
      </c>
      <c r="AB341" s="35">
        <v>1900</v>
      </c>
      <c r="AC341" s="34">
        <v>1</v>
      </c>
      <c r="AD341" s="35">
        <v>1900</v>
      </c>
      <c r="AE341" s="34">
        <v>1</v>
      </c>
      <c r="AF341" s="35">
        <v>1900</v>
      </c>
      <c r="AG341" s="19"/>
    </row>
    <row r="342" spans="2:33" ht="23.25" customHeight="1" x14ac:dyDescent="0.2">
      <c r="B342" s="20">
        <v>3400</v>
      </c>
      <c r="C342" s="21" t="s">
        <v>392</v>
      </c>
      <c r="D342" s="46"/>
      <c r="E342" s="20"/>
      <c r="F342" s="20"/>
      <c r="G342" s="50">
        <f>SUM(G343,G345,G347)</f>
        <v>122988</v>
      </c>
      <c r="H342" s="50">
        <f>SUM(H343,H345,H347)</f>
        <v>122988</v>
      </c>
      <c r="I342" s="51" t="s">
        <v>134</v>
      </c>
      <c r="J342" s="50">
        <f>SUM(J343+J345+J347)</f>
        <v>15980</v>
      </c>
      <c r="K342" s="51" t="s">
        <v>134</v>
      </c>
      <c r="L342" s="50">
        <f>SUM(L343+L345+L347)</f>
        <v>97208</v>
      </c>
      <c r="M342" s="51"/>
      <c r="N342" s="50">
        <f>SUM(N343+N345+N347)</f>
        <v>980</v>
      </c>
      <c r="O342" s="51"/>
      <c r="P342" s="50">
        <f>SUM(P343+P345+P347)</f>
        <v>980</v>
      </c>
      <c r="Q342" s="51"/>
      <c r="R342" s="50">
        <f>SUM(R343+R345+R347)</f>
        <v>980</v>
      </c>
      <c r="S342" s="51"/>
      <c r="T342" s="50">
        <f>SUM(T343+T345+T347)</f>
        <v>980</v>
      </c>
      <c r="U342" s="51"/>
      <c r="V342" s="50">
        <f>SUM(V343+V345+V347)</f>
        <v>980</v>
      </c>
      <c r="W342" s="51"/>
      <c r="X342" s="50">
        <f>SUM(X343+X345+X347)</f>
        <v>980</v>
      </c>
      <c r="Y342" s="51"/>
      <c r="Z342" s="50">
        <f>SUM(Z343+Z345+Z347)</f>
        <v>980</v>
      </c>
      <c r="AA342" s="51"/>
      <c r="AB342" s="50">
        <f>SUM(AB343+AB345+AB347)</f>
        <v>980</v>
      </c>
      <c r="AC342" s="51"/>
      <c r="AD342" s="50">
        <f>SUM(AD343+AD345+AD347)</f>
        <v>980</v>
      </c>
      <c r="AE342" s="51"/>
      <c r="AF342" s="50">
        <f>SUM(AF343+AF345+AF347)</f>
        <v>980</v>
      </c>
      <c r="AG342" s="19"/>
    </row>
    <row r="343" spans="2:33" ht="12.75" customHeight="1" x14ac:dyDescent="0.2">
      <c r="B343" s="26">
        <v>341</v>
      </c>
      <c r="C343" s="21" t="s">
        <v>393</v>
      </c>
      <c r="D343" s="30"/>
      <c r="E343" s="20"/>
      <c r="F343" s="20"/>
      <c r="G343" s="27">
        <f>G344</f>
        <v>3360</v>
      </c>
      <c r="H343" s="27">
        <f>H344</f>
        <v>3360</v>
      </c>
      <c r="I343" s="58" t="s">
        <v>134</v>
      </c>
      <c r="J343" s="24">
        <f>J344</f>
        <v>280</v>
      </c>
      <c r="K343" s="58" t="s">
        <v>134</v>
      </c>
      <c r="L343" s="24">
        <f>L344</f>
        <v>280</v>
      </c>
      <c r="M343" s="58"/>
      <c r="N343" s="24">
        <f>N344</f>
        <v>280</v>
      </c>
      <c r="O343" s="58"/>
      <c r="P343" s="24">
        <f>P344</f>
        <v>280</v>
      </c>
      <c r="Q343" s="58"/>
      <c r="R343" s="24">
        <f>R344</f>
        <v>280</v>
      </c>
      <c r="S343" s="58"/>
      <c r="T343" s="24">
        <f>T344</f>
        <v>280</v>
      </c>
      <c r="U343" s="58"/>
      <c r="V343" s="24">
        <f>V344</f>
        <v>280</v>
      </c>
      <c r="W343" s="58"/>
      <c r="X343" s="24">
        <f>X344</f>
        <v>280</v>
      </c>
      <c r="Y343" s="58"/>
      <c r="Z343" s="24">
        <f>Z344</f>
        <v>280</v>
      </c>
      <c r="AA343" s="58"/>
      <c r="AB343" s="24">
        <f>AB344</f>
        <v>280</v>
      </c>
      <c r="AC343" s="58"/>
      <c r="AD343" s="24">
        <f>AD344</f>
        <v>280</v>
      </c>
      <c r="AE343" s="58"/>
      <c r="AF343" s="24">
        <f>AF344</f>
        <v>280</v>
      </c>
      <c r="AG343" s="19"/>
    </row>
    <row r="344" spans="2:33" ht="14.25" customHeight="1" x14ac:dyDescent="0.2">
      <c r="B344" s="26"/>
      <c r="C344" s="29" t="s">
        <v>394</v>
      </c>
      <c r="D344" s="30">
        <f>I344+K344+M344+O344+Q344+S344+U344+W344+Y344+AA344+AC344+AE344</f>
        <v>12</v>
      </c>
      <c r="E344" s="31" t="s">
        <v>355</v>
      </c>
      <c r="F344" s="44">
        <v>280</v>
      </c>
      <c r="G344" s="33">
        <f t="shared" ref="G344:G349" si="60">D344*F344</f>
        <v>3360</v>
      </c>
      <c r="H344" s="33">
        <f>J344+L344+N344+P344+R344+T344+V344+X344+Z344+AB344+AD344+AF344</f>
        <v>3360</v>
      </c>
      <c r="I344" s="34">
        <v>1</v>
      </c>
      <c r="J344" s="35">
        <v>280</v>
      </c>
      <c r="K344" s="34">
        <v>1</v>
      </c>
      <c r="L344" s="35">
        <v>280</v>
      </c>
      <c r="M344" s="34">
        <v>1</v>
      </c>
      <c r="N344" s="35">
        <v>280</v>
      </c>
      <c r="O344" s="34">
        <v>1</v>
      </c>
      <c r="P344" s="35">
        <v>280</v>
      </c>
      <c r="Q344" s="34">
        <v>1</v>
      </c>
      <c r="R344" s="35">
        <v>280</v>
      </c>
      <c r="S344" s="34">
        <v>1</v>
      </c>
      <c r="T344" s="35">
        <v>280</v>
      </c>
      <c r="U344" s="34">
        <v>1</v>
      </c>
      <c r="V344" s="35">
        <v>280</v>
      </c>
      <c r="W344" s="34">
        <v>1</v>
      </c>
      <c r="X344" s="35">
        <v>280</v>
      </c>
      <c r="Y344" s="34">
        <v>1</v>
      </c>
      <c r="Z344" s="35">
        <v>280</v>
      </c>
      <c r="AA344" s="34">
        <v>1</v>
      </c>
      <c r="AB344" s="35">
        <v>280</v>
      </c>
      <c r="AC344" s="34">
        <v>1</v>
      </c>
      <c r="AD344" s="35">
        <v>280</v>
      </c>
      <c r="AE344" s="34">
        <v>1</v>
      </c>
      <c r="AF344" s="35">
        <v>280</v>
      </c>
      <c r="AG344" s="19"/>
    </row>
    <row r="345" spans="2:33" ht="13.5" customHeight="1" x14ac:dyDescent="0.2">
      <c r="B345" s="26">
        <v>345</v>
      </c>
      <c r="C345" s="21" t="s">
        <v>395</v>
      </c>
      <c r="D345" s="46"/>
      <c r="E345" s="20"/>
      <c r="F345" s="20"/>
      <c r="G345" s="27">
        <f>G346</f>
        <v>96228</v>
      </c>
      <c r="H345" s="27">
        <f>H346</f>
        <v>96228</v>
      </c>
      <c r="I345" s="51" t="s">
        <v>134</v>
      </c>
      <c r="J345" s="50">
        <f>J346</f>
        <v>0</v>
      </c>
      <c r="K345" s="51" t="s">
        <v>134</v>
      </c>
      <c r="L345" s="50">
        <f>L346</f>
        <v>96228</v>
      </c>
      <c r="M345" s="51" t="s">
        <v>134</v>
      </c>
      <c r="N345" s="50">
        <f>N346</f>
        <v>0</v>
      </c>
      <c r="O345" s="51" t="s">
        <v>134</v>
      </c>
      <c r="P345" s="50">
        <f>P346</f>
        <v>0</v>
      </c>
      <c r="Q345" s="51" t="s">
        <v>134</v>
      </c>
      <c r="R345" s="50">
        <f>R346</f>
        <v>0</v>
      </c>
      <c r="S345" s="51" t="s">
        <v>134</v>
      </c>
      <c r="T345" s="50">
        <f>T346</f>
        <v>0</v>
      </c>
      <c r="U345" s="51" t="s">
        <v>134</v>
      </c>
      <c r="V345" s="50">
        <f>V346</f>
        <v>0</v>
      </c>
      <c r="W345" s="51" t="s">
        <v>134</v>
      </c>
      <c r="X345" s="50">
        <f>X346</f>
        <v>0</v>
      </c>
      <c r="Y345" s="51" t="s">
        <v>134</v>
      </c>
      <c r="Z345" s="50">
        <f>Z346</f>
        <v>0</v>
      </c>
      <c r="AA345" s="51" t="s">
        <v>134</v>
      </c>
      <c r="AB345" s="50">
        <f>AB346</f>
        <v>0</v>
      </c>
      <c r="AC345" s="51" t="s">
        <v>134</v>
      </c>
      <c r="AD345" s="50">
        <f>AD346</f>
        <v>0</v>
      </c>
      <c r="AE345" s="51" t="s">
        <v>134</v>
      </c>
      <c r="AF345" s="50">
        <f>AF346</f>
        <v>0</v>
      </c>
      <c r="AG345" s="19"/>
    </row>
    <row r="346" spans="2:33" ht="24.75" customHeight="1" x14ac:dyDescent="0.2">
      <c r="B346" s="26"/>
      <c r="C346" s="29" t="s">
        <v>396</v>
      </c>
      <c r="D346" s="46">
        <v>9</v>
      </c>
      <c r="E346" s="31" t="s">
        <v>355</v>
      </c>
      <c r="F346" s="44">
        <v>10692</v>
      </c>
      <c r="G346" s="33">
        <f t="shared" si="60"/>
        <v>96228</v>
      </c>
      <c r="H346" s="33">
        <f>J346+L346+N346+P346+R346+T346+V346+X346+Z346+AB346+AD346+AF346</f>
        <v>96228</v>
      </c>
      <c r="I346" s="54">
        <v>0</v>
      </c>
      <c r="J346" s="53">
        <v>0</v>
      </c>
      <c r="K346" s="54">
        <v>9</v>
      </c>
      <c r="L346" s="53">
        <v>96228</v>
      </c>
      <c r="M346" s="54">
        <v>0</v>
      </c>
      <c r="N346" s="53">
        <v>0</v>
      </c>
      <c r="O346" s="54">
        <v>0</v>
      </c>
      <c r="P346" s="53">
        <v>0</v>
      </c>
      <c r="Q346" s="54">
        <v>0</v>
      </c>
      <c r="R346" s="53">
        <v>0</v>
      </c>
      <c r="S346" s="54">
        <v>0</v>
      </c>
      <c r="T346" s="53">
        <v>0</v>
      </c>
      <c r="U346" s="54">
        <v>0</v>
      </c>
      <c r="V346" s="53">
        <v>0</v>
      </c>
      <c r="W346" s="54">
        <v>0</v>
      </c>
      <c r="X346" s="53">
        <v>0</v>
      </c>
      <c r="Y346" s="54">
        <v>0</v>
      </c>
      <c r="Z346" s="53">
        <v>0</v>
      </c>
      <c r="AA346" s="54">
        <v>0</v>
      </c>
      <c r="AB346" s="53">
        <v>0</v>
      </c>
      <c r="AC346" s="54">
        <v>0</v>
      </c>
      <c r="AD346" s="53">
        <v>0</v>
      </c>
      <c r="AE346" s="54">
        <v>0</v>
      </c>
      <c r="AF346" s="53">
        <v>0</v>
      </c>
      <c r="AG346" s="19"/>
    </row>
    <row r="347" spans="2:33" ht="15" customHeight="1" x14ac:dyDescent="0.2">
      <c r="B347" s="26">
        <v>347</v>
      </c>
      <c r="C347" s="21" t="s">
        <v>397</v>
      </c>
      <c r="D347" s="30"/>
      <c r="E347" s="20"/>
      <c r="F347" s="20"/>
      <c r="G347" s="27">
        <f>SUM(G348:G349)</f>
        <v>23400</v>
      </c>
      <c r="H347" s="27">
        <f>SUM(H348:H349)</f>
        <v>23400</v>
      </c>
      <c r="I347" s="58" t="s">
        <v>134</v>
      </c>
      <c r="J347" s="27">
        <f>SUM(J348:J349)</f>
        <v>15700</v>
      </c>
      <c r="K347" s="58" t="s">
        <v>134</v>
      </c>
      <c r="L347" s="27">
        <f>SUM(L348:L349)</f>
        <v>700</v>
      </c>
      <c r="M347" s="58" t="s">
        <v>134</v>
      </c>
      <c r="N347" s="27">
        <f>SUM(N348:N349)</f>
        <v>700</v>
      </c>
      <c r="O347" s="58" t="s">
        <v>134</v>
      </c>
      <c r="P347" s="27">
        <f>SUM(P348:P349)</f>
        <v>700</v>
      </c>
      <c r="Q347" s="58" t="s">
        <v>134</v>
      </c>
      <c r="R347" s="27">
        <f>SUM(R348:R349)</f>
        <v>700</v>
      </c>
      <c r="S347" s="58" t="s">
        <v>134</v>
      </c>
      <c r="T347" s="27">
        <f>SUM(T348:T349)</f>
        <v>700</v>
      </c>
      <c r="U347" s="58" t="s">
        <v>134</v>
      </c>
      <c r="V347" s="27">
        <f>SUM(V348:V349)</f>
        <v>700</v>
      </c>
      <c r="W347" s="58"/>
      <c r="X347" s="27">
        <f>SUM(X348:X349)</f>
        <v>700</v>
      </c>
      <c r="Y347" s="58" t="s">
        <v>134</v>
      </c>
      <c r="Z347" s="27">
        <f>SUM(Z348:Z349)</f>
        <v>700</v>
      </c>
      <c r="AA347" s="27"/>
      <c r="AB347" s="27">
        <f>SUM(AB348:AB349)</f>
        <v>700</v>
      </c>
      <c r="AC347" s="58" t="s">
        <v>134</v>
      </c>
      <c r="AD347" s="27">
        <f>SUM(AD348:AD349)</f>
        <v>700</v>
      </c>
      <c r="AE347" s="58" t="s">
        <v>134</v>
      </c>
      <c r="AF347" s="27">
        <f>SUM(AF348:AF349)</f>
        <v>700</v>
      </c>
      <c r="AG347" s="19"/>
    </row>
    <row r="348" spans="2:33" ht="12.75" customHeight="1" x14ac:dyDescent="0.2">
      <c r="B348" s="26"/>
      <c r="C348" s="29" t="s">
        <v>398</v>
      </c>
      <c r="D348" s="30">
        <v>24</v>
      </c>
      <c r="E348" s="31" t="s">
        <v>399</v>
      </c>
      <c r="F348" s="31">
        <v>350</v>
      </c>
      <c r="G348" s="33">
        <f t="shared" si="60"/>
        <v>8400</v>
      </c>
      <c r="H348" s="33">
        <f t="shared" ref="H348:H349" si="61">J348+L348+N348+P348+R348+T348+V348+X348+Z348+AB348+AD348+AF348</f>
        <v>8400</v>
      </c>
      <c r="I348" s="54">
        <v>1</v>
      </c>
      <c r="J348" s="53">
        <v>700</v>
      </c>
      <c r="K348" s="54">
        <v>1</v>
      </c>
      <c r="L348" s="53">
        <v>700</v>
      </c>
      <c r="M348" s="54">
        <v>1</v>
      </c>
      <c r="N348" s="53">
        <v>700</v>
      </c>
      <c r="O348" s="54">
        <v>1</v>
      </c>
      <c r="P348" s="53">
        <v>700</v>
      </c>
      <c r="Q348" s="54">
        <v>1</v>
      </c>
      <c r="R348" s="53">
        <v>700</v>
      </c>
      <c r="S348" s="54">
        <v>1</v>
      </c>
      <c r="T348" s="53">
        <v>700</v>
      </c>
      <c r="U348" s="54">
        <v>1</v>
      </c>
      <c r="V348" s="53">
        <v>700</v>
      </c>
      <c r="W348" s="54">
        <v>1</v>
      </c>
      <c r="X348" s="53">
        <v>700</v>
      </c>
      <c r="Y348" s="54">
        <v>1</v>
      </c>
      <c r="Z348" s="53">
        <v>700</v>
      </c>
      <c r="AA348" s="54">
        <v>1</v>
      </c>
      <c r="AB348" s="53">
        <v>700</v>
      </c>
      <c r="AC348" s="54">
        <v>1</v>
      </c>
      <c r="AD348" s="53">
        <v>700</v>
      </c>
      <c r="AE348" s="54">
        <v>1</v>
      </c>
      <c r="AF348" s="53">
        <v>700</v>
      </c>
      <c r="AG348" s="19"/>
    </row>
    <row r="349" spans="2:33" ht="12.75" customHeight="1" x14ac:dyDescent="0.2">
      <c r="B349" s="68"/>
      <c r="C349" s="88" t="s">
        <v>400</v>
      </c>
      <c r="D349" s="30">
        <v>1</v>
      </c>
      <c r="E349" s="31" t="s">
        <v>355</v>
      </c>
      <c r="F349" s="89">
        <v>15000</v>
      </c>
      <c r="G349" s="33">
        <f t="shared" si="60"/>
        <v>15000</v>
      </c>
      <c r="H349" s="33">
        <f t="shared" si="61"/>
        <v>15000</v>
      </c>
      <c r="I349" s="54">
        <v>1</v>
      </c>
      <c r="J349" s="60">
        <v>15000</v>
      </c>
      <c r="K349" s="54"/>
      <c r="L349" s="60"/>
      <c r="M349" s="54"/>
      <c r="N349" s="60"/>
      <c r="O349" s="54"/>
      <c r="P349" s="60"/>
      <c r="Q349" s="54"/>
      <c r="R349" s="60"/>
      <c r="S349" s="54"/>
      <c r="T349" s="60"/>
      <c r="U349" s="54"/>
      <c r="V349" s="60"/>
      <c r="W349" s="54"/>
      <c r="X349" s="60"/>
      <c r="Y349" s="54"/>
      <c r="Z349" s="60"/>
      <c r="AA349" s="54"/>
      <c r="AB349" s="60"/>
      <c r="AC349" s="54"/>
      <c r="AD349" s="60"/>
      <c r="AE349" s="54"/>
      <c r="AF349" s="60"/>
      <c r="AG349" s="19"/>
    </row>
    <row r="350" spans="2:33" ht="25.5" customHeight="1" x14ac:dyDescent="0.2">
      <c r="B350" s="69">
        <v>3500</v>
      </c>
      <c r="C350" s="14" t="s">
        <v>401</v>
      </c>
      <c r="D350" s="30"/>
      <c r="E350" s="16"/>
      <c r="F350" s="16"/>
      <c r="G350" s="17">
        <f>SUM(G351+G353+G356+G358+G375+G377+G379)</f>
        <v>327250</v>
      </c>
      <c r="H350" s="17">
        <f>SUM(H351+H353+H356+H358+H375+H377+H379)</f>
        <v>327250</v>
      </c>
      <c r="I350" s="51" t="s">
        <v>134</v>
      </c>
      <c r="J350" s="17">
        <f>SUM(J351+J353+J356+J358+J375+J377+J379)</f>
        <v>33100</v>
      </c>
      <c r="K350" s="51" t="s">
        <v>134</v>
      </c>
      <c r="L350" s="17">
        <f>SUM(L351+L353+L356+L358+L375+L377+L379)</f>
        <v>29600</v>
      </c>
      <c r="M350" s="51"/>
      <c r="N350" s="17">
        <f>SUM(N351+N353+N356+N358+N375+N377+N379)</f>
        <v>49700</v>
      </c>
      <c r="O350" s="51"/>
      <c r="P350" s="17">
        <f>SUM(P351+P353+P356+P358+P375+P377+P379)</f>
        <v>29000</v>
      </c>
      <c r="Q350" s="51"/>
      <c r="R350" s="17">
        <f>SUM(R351+R353+R356+R358+R375+R377+R379)</f>
        <v>36300</v>
      </c>
      <c r="S350" s="51"/>
      <c r="T350" s="17">
        <f>SUM(T351+T353+T356+T358+T375+T377+T379)</f>
        <v>12900</v>
      </c>
      <c r="U350" s="51"/>
      <c r="V350" s="17">
        <f>SUM(V351+V353+V356+V358+V375+V377+V379)</f>
        <v>25750</v>
      </c>
      <c r="W350" s="51"/>
      <c r="X350" s="17">
        <f>SUM(X351+X353+X356+X358+X375+X377+X379)</f>
        <v>25100</v>
      </c>
      <c r="Y350" s="51"/>
      <c r="Z350" s="17">
        <f>SUM(Z351+Z353+Z356+Z358+Z375+Z377+Z379)</f>
        <v>36200</v>
      </c>
      <c r="AA350" s="51"/>
      <c r="AB350" s="17">
        <f>SUM(AB351+AB353+AB356+AB358+AB375+AB377+AB379)</f>
        <v>27300</v>
      </c>
      <c r="AC350" s="51"/>
      <c r="AD350" s="17">
        <f>SUM(AD351+AD353+AD356+AD358+AD375+AD377+AD379)</f>
        <v>11500</v>
      </c>
      <c r="AE350" s="51"/>
      <c r="AF350" s="17">
        <f>SUM(AF351+AF353+AF356+AF358+AF375+AF377+AF379)</f>
        <v>8000</v>
      </c>
      <c r="AG350" s="19"/>
    </row>
    <row r="351" spans="2:33" ht="24.75" customHeight="1" x14ac:dyDescent="0.2">
      <c r="B351" s="26">
        <v>351</v>
      </c>
      <c r="C351" s="21" t="s">
        <v>402</v>
      </c>
      <c r="D351" s="46"/>
      <c r="E351" s="20"/>
      <c r="F351" s="20"/>
      <c r="G351" s="27">
        <f>G352</f>
        <v>72000</v>
      </c>
      <c r="H351" s="27">
        <f>H352</f>
        <v>72000</v>
      </c>
      <c r="I351" s="51" t="s">
        <v>134</v>
      </c>
      <c r="J351" s="50">
        <f>J352</f>
        <v>12000</v>
      </c>
      <c r="K351" s="51" t="s">
        <v>134</v>
      </c>
      <c r="L351" s="50">
        <f>L352</f>
        <v>12000</v>
      </c>
      <c r="M351" s="51"/>
      <c r="N351" s="50">
        <f>N352</f>
        <v>0</v>
      </c>
      <c r="O351" s="51"/>
      <c r="P351" s="50">
        <f>P352</f>
        <v>12000</v>
      </c>
      <c r="Q351" s="51"/>
      <c r="R351" s="50">
        <f>R352</f>
        <v>12000</v>
      </c>
      <c r="S351" s="51"/>
      <c r="T351" s="50">
        <f>T352</f>
        <v>0</v>
      </c>
      <c r="U351" s="51"/>
      <c r="V351" s="50">
        <f>V352</f>
        <v>12000</v>
      </c>
      <c r="W351" s="51"/>
      <c r="X351" s="50">
        <f>X352</f>
        <v>0</v>
      </c>
      <c r="Y351" s="51"/>
      <c r="Z351" s="50">
        <f>Z352</f>
        <v>0</v>
      </c>
      <c r="AA351" s="51"/>
      <c r="AB351" s="50">
        <f>AB352</f>
        <v>12000</v>
      </c>
      <c r="AC351" s="51"/>
      <c r="AD351" s="50">
        <f>AD352</f>
        <v>0</v>
      </c>
      <c r="AE351" s="51"/>
      <c r="AF351" s="50">
        <f>AF352</f>
        <v>0</v>
      </c>
      <c r="AG351" s="19"/>
    </row>
    <row r="352" spans="2:33" ht="23.25" customHeight="1" x14ac:dyDescent="0.2">
      <c r="B352" s="26"/>
      <c r="C352" s="29" t="s">
        <v>403</v>
      </c>
      <c r="D352" s="46">
        <f>I352+K352+M352+O352+Q352+S352+U352+W352+Y352+AA352+AC352+AE352</f>
        <v>12</v>
      </c>
      <c r="E352" s="31" t="s">
        <v>355</v>
      </c>
      <c r="F352" s="31">
        <v>6000</v>
      </c>
      <c r="G352" s="33">
        <f t="shared" ref="G352:G380" si="62">D352*F352</f>
        <v>72000</v>
      </c>
      <c r="H352" s="33">
        <f>J352+L352+N352+P352+R352+T352+V352+X352+Z352+AB352+AD352+AF352</f>
        <v>72000</v>
      </c>
      <c r="I352" s="54">
        <v>2</v>
      </c>
      <c r="J352" s="53">
        <v>12000</v>
      </c>
      <c r="K352" s="54">
        <v>2</v>
      </c>
      <c r="L352" s="53">
        <v>12000</v>
      </c>
      <c r="M352" s="54">
        <v>0</v>
      </c>
      <c r="N352" s="53">
        <v>0</v>
      </c>
      <c r="O352" s="54">
        <v>2</v>
      </c>
      <c r="P352" s="53">
        <v>12000</v>
      </c>
      <c r="Q352" s="54">
        <v>2</v>
      </c>
      <c r="R352" s="53">
        <v>12000</v>
      </c>
      <c r="S352" s="54">
        <v>0</v>
      </c>
      <c r="T352" s="53">
        <v>0</v>
      </c>
      <c r="U352" s="54">
        <v>2</v>
      </c>
      <c r="V352" s="53">
        <v>12000</v>
      </c>
      <c r="W352" s="54">
        <v>0</v>
      </c>
      <c r="X352" s="53">
        <v>0</v>
      </c>
      <c r="Y352" s="54"/>
      <c r="Z352" s="53"/>
      <c r="AA352" s="54">
        <v>2</v>
      </c>
      <c r="AB352" s="53">
        <v>12000</v>
      </c>
      <c r="AC352" s="54"/>
      <c r="AD352" s="53">
        <v>0</v>
      </c>
      <c r="AE352" s="54">
        <v>0</v>
      </c>
      <c r="AF352" s="53">
        <v>0</v>
      </c>
      <c r="AG352" s="19"/>
    </row>
    <row r="353" spans="2:33" ht="35.25" customHeight="1" x14ac:dyDescent="0.2">
      <c r="B353" s="26">
        <v>352</v>
      </c>
      <c r="C353" s="21" t="s">
        <v>404</v>
      </c>
      <c r="D353" s="46"/>
      <c r="E353" s="20"/>
      <c r="F353" s="20"/>
      <c r="G353" s="27">
        <f>SUM(G354:G355)</f>
        <v>63600</v>
      </c>
      <c r="H353" s="27">
        <f>SUM(H354:H355)</f>
        <v>63600</v>
      </c>
      <c r="I353" s="51" t="s">
        <v>134</v>
      </c>
      <c r="J353" s="27">
        <f>SUM(J354:J355)</f>
        <v>12900</v>
      </c>
      <c r="K353" s="51" t="s">
        <v>134</v>
      </c>
      <c r="L353" s="27">
        <f>SUM(L354:L355)</f>
        <v>1500</v>
      </c>
      <c r="M353" s="51" t="s">
        <v>134</v>
      </c>
      <c r="N353" s="27">
        <f>SUM(N354:N355)</f>
        <v>12900</v>
      </c>
      <c r="O353" s="51" t="s">
        <v>134</v>
      </c>
      <c r="P353" s="27">
        <f>SUM(P354:P355)</f>
        <v>1500</v>
      </c>
      <c r="Q353" s="51" t="s">
        <v>134</v>
      </c>
      <c r="R353" s="27">
        <f>SUM(R354:R355)</f>
        <v>12900</v>
      </c>
      <c r="S353" s="51" t="s">
        <v>134</v>
      </c>
      <c r="T353" s="27">
        <f>SUM(T354:T355)</f>
        <v>1500</v>
      </c>
      <c r="U353" s="51" t="s">
        <v>134</v>
      </c>
      <c r="V353" s="27">
        <f>SUM(V354:V355)</f>
        <v>1500</v>
      </c>
      <c r="W353" s="51" t="s">
        <v>134</v>
      </c>
      <c r="X353" s="27">
        <f>SUM(X354:X355)</f>
        <v>12900</v>
      </c>
      <c r="Y353" s="51" t="s">
        <v>134</v>
      </c>
      <c r="Z353" s="27">
        <f>SUM(Z354:Z355)</f>
        <v>1500</v>
      </c>
      <c r="AA353" s="51" t="s">
        <v>134</v>
      </c>
      <c r="AB353" s="27">
        <f>SUM(AB354:AB355)</f>
        <v>1500</v>
      </c>
      <c r="AC353" s="51" t="s">
        <v>134</v>
      </c>
      <c r="AD353" s="27">
        <f>SUM(AD354:AD355)</f>
        <v>1500</v>
      </c>
      <c r="AE353" s="51" t="s">
        <v>134</v>
      </c>
      <c r="AF353" s="27">
        <f>SUM(AF354:AF355)</f>
        <v>1500</v>
      </c>
      <c r="AG353" s="19"/>
    </row>
    <row r="354" spans="2:33" ht="22.5" customHeight="1" x14ac:dyDescent="0.2">
      <c r="B354" s="26"/>
      <c r="C354" s="29" t="s">
        <v>405</v>
      </c>
      <c r="D354" s="46">
        <v>12</v>
      </c>
      <c r="E354" s="31" t="s">
        <v>39</v>
      </c>
      <c r="F354" s="31">
        <v>3800</v>
      </c>
      <c r="G354" s="33">
        <f t="shared" si="62"/>
        <v>45600</v>
      </c>
      <c r="H354" s="33">
        <f t="shared" ref="H354:H355" si="63">J354+L354+N354+P354+R354+T354+V354+X354+Z354+AB354+AD354+AF354</f>
        <v>45600</v>
      </c>
      <c r="I354" s="54">
        <v>3</v>
      </c>
      <c r="J354" s="53">
        <v>11400</v>
      </c>
      <c r="K354" s="54">
        <v>0</v>
      </c>
      <c r="L354" s="53">
        <v>0</v>
      </c>
      <c r="M354" s="54">
        <v>3</v>
      </c>
      <c r="N354" s="53">
        <v>11400</v>
      </c>
      <c r="O354" s="54">
        <v>0</v>
      </c>
      <c r="P354" s="53">
        <v>0</v>
      </c>
      <c r="Q354" s="54">
        <v>3</v>
      </c>
      <c r="R354" s="53">
        <v>11400</v>
      </c>
      <c r="S354" s="54"/>
      <c r="T354" s="53">
        <v>0</v>
      </c>
      <c r="U354" s="54">
        <v>0</v>
      </c>
      <c r="V354" s="53">
        <v>0</v>
      </c>
      <c r="W354" s="54">
        <v>3</v>
      </c>
      <c r="X354" s="53">
        <v>11400</v>
      </c>
      <c r="Y354" s="54">
        <v>0</v>
      </c>
      <c r="Z354" s="53">
        <v>0</v>
      </c>
      <c r="AA354" s="54">
        <v>0</v>
      </c>
      <c r="AB354" s="53">
        <v>0</v>
      </c>
      <c r="AC354" s="54"/>
      <c r="AD354" s="53">
        <v>0</v>
      </c>
      <c r="AE354" s="54">
        <v>0</v>
      </c>
      <c r="AF354" s="53">
        <v>0</v>
      </c>
      <c r="AG354" s="19"/>
    </row>
    <row r="355" spans="2:33" ht="22.5" customHeight="1" x14ac:dyDescent="0.2">
      <c r="B355" s="26"/>
      <c r="C355" s="29" t="s">
        <v>406</v>
      </c>
      <c r="D355" s="46">
        <v>12</v>
      </c>
      <c r="E355" s="31" t="s">
        <v>407</v>
      </c>
      <c r="F355" s="31">
        <v>1500</v>
      </c>
      <c r="G355" s="33">
        <f t="shared" si="62"/>
        <v>18000</v>
      </c>
      <c r="H355" s="33">
        <f t="shared" si="63"/>
        <v>18000</v>
      </c>
      <c r="I355" s="54">
        <v>1</v>
      </c>
      <c r="J355" s="53">
        <v>1500</v>
      </c>
      <c r="K355" s="54">
        <v>1</v>
      </c>
      <c r="L355" s="53">
        <v>1500</v>
      </c>
      <c r="M355" s="54">
        <v>1</v>
      </c>
      <c r="N355" s="53">
        <v>1500</v>
      </c>
      <c r="O355" s="54">
        <v>1</v>
      </c>
      <c r="P355" s="53">
        <v>1500</v>
      </c>
      <c r="Q355" s="54">
        <v>1</v>
      </c>
      <c r="R355" s="53">
        <v>1500</v>
      </c>
      <c r="S355" s="54">
        <v>1</v>
      </c>
      <c r="T355" s="53">
        <v>1500</v>
      </c>
      <c r="U355" s="54">
        <v>1</v>
      </c>
      <c r="V355" s="53">
        <v>1500</v>
      </c>
      <c r="W355" s="54">
        <v>1</v>
      </c>
      <c r="X355" s="53">
        <v>1500</v>
      </c>
      <c r="Y355" s="54">
        <v>1</v>
      </c>
      <c r="Z355" s="53">
        <v>1500</v>
      </c>
      <c r="AA355" s="54">
        <v>1</v>
      </c>
      <c r="AB355" s="53">
        <v>1500</v>
      </c>
      <c r="AC355" s="54">
        <v>1</v>
      </c>
      <c r="AD355" s="53">
        <v>1500</v>
      </c>
      <c r="AE355" s="54">
        <v>1</v>
      </c>
      <c r="AF355" s="53">
        <v>1500</v>
      </c>
      <c r="AG355" s="19"/>
    </row>
    <row r="356" spans="2:33" ht="39" customHeight="1" x14ac:dyDescent="0.2">
      <c r="B356" s="26">
        <v>353</v>
      </c>
      <c r="C356" s="21" t="s">
        <v>408</v>
      </c>
      <c r="D356" s="46"/>
      <c r="E356" s="20"/>
      <c r="F356" s="20"/>
      <c r="G356" s="27">
        <f>G357</f>
        <v>42000</v>
      </c>
      <c r="H356" s="27">
        <f>H357</f>
        <v>42000</v>
      </c>
      <c r="I356" s="51" t="s">
        <v>134</v>
      </c>
      <c r="J356" s="50">
        <f>J357</f>
        <v>3500</v>
      </c>
      <c r="K356" s="51" t="s">
        <v>134</v>
      </c>
      <c r="L356" s="50">
        <f>L357</f>
        <v>3500</v>
      </c>
      <c r="M356" s="51" t="s">
        <v>134</v>
      </c>
      <c r="N356" s="50">
        <f>N357</f>
        <v>3500</v>
      </c>
      <c r="O356" s="51" t="s">
        <v>134</v>
      </c>
      <c r="P356" s="50">
        <f>P357</f>
        <v>3500</v>
      </c>
      <c r="Q356" s="51" t="s">
        <v>134</v>
      </c>
      <c r="R356" s="50">
        <f>R357</f>
        <v>3500</v>
      </c>
      <c r="S356" s="51" t="s">
        <v>134</v>
      </c>
      <c r="T356" s="50">
        <f>T357</f>
        <v>3500</v>
      </c>
      <c r="U356" s="51" t="s">
        <v>134</v>
      </c>
      <c r="V356" s="50">
        <f>V357</f>
        <v>3500</v>
      </c>
      <c r="W356" s="51" t="s">
        <v>134</v>
      </c>
      <c r="X356" s="50">
        <f>X357</f>
        <v>3500</v>
      </c>
      <c r="Y356" s="51" t="s">
        <v>134</v>
      </c>
      <c r="Z356" s="50">
        <f>Z357</f>
        <v>3500</v>
      </c>
      <c r="AA356" s="51" t="s">
        <v>134</v>
      </c>
      <c r="AB356" s="50">
        <f>AB357</f>
        <v>3500</v>
      </c>
      <c r="AC356" s="51" t="s">
        <v>134</v>
      </c>
      <c r="AD356" s="50">
        <f>AD357</f>
        <v>3500</v>
      </c>
      <c r="AE356" s="51" t="s">
        <v>134</v>
      </c>
      <c r="AF356" s="50">
        <f>AF357</f>
        <v>3500</v>
      </c>
      <c r="AG356" s="19"/>
    </row>
    <row r="357" spans="2:33" ht="45.75" customHeight="1" x14ac:dyDescent="0.2">
      <c r="B357" s="26"/>
      <c r="C357" s="29" t="s">
        <v>409</v>
      </c>
      <c r="D357" s="30">
        <v>12</v>
      </c>
      <c r="E357" s="31" t="s">
        <v>355</v>
      </c>
      <c r="F357" s="44">
        <v>3500</v>
      </c>
      <c r="G357" s="33">
        <f t="shared" si="62"/>
        <v>42000</v>
      </c>
      <c r="H357" s="33">
        <f>J357+L357+N357+P357+R357+T357+V357+X357+Z357+AB357+AD357+AF357</f>
        <v>42000</v>
      </c>
      <c r="I357" s="34">
        <v>1</v>
      </c>
      <c r="J357" s="35">
        <v>3500</v>
      </c>
      <c r="K357" s="34">
        <v>1</v>
      </c>
      <c r="L357" s="35">
        <v>3500</v>
      </c>
      <c r="M357" s="34">
        <v>1</v>
      </c>
      <c r="N357" s="35">
        <v>3500</v>
      </c>
      <c r="O357" s="34">
        <v>1</v>
      </c>
      <c r="P357" s="35">
        <v>3500</v>
      </c>
      <c r="Q357" s="34">
        <v>1</v>
      </c>
      <c r="R357" s="35">
        <v>3500</v>
      </c>
      <c r="S357" s="34">
        <v>1</v>
      </c>
      <c r="T357" s="35">
        <v>3500</v>
      </c>
      <c r="U357" s="34">
        <v>1</v>
      </c>
      <c r="V357" s="35">
        <v>3500</v>
      </c>
      <c r="W357" s="34">
        <v>1</v>
      </c>
      <c r="X357" s="35">
        <v>3500</v>
      </c>
      <c r="Y357" s="34">
        <v>1</v>
      </c>
      <c r="Z357" s="35">
        <v>3500</v>
      </c>
      <c r="AA357" s="34">
        <v>1</v>
      </c>
      <c r="AB357" s="35">
        <v>3500</v>
      </c>
      <c r="AC357" s="34">
        <v>1</v>
      </c>
      <c r="AD357" s="35">
        <v>3500</v>
      </c>
      <c r="AE357" s="34">
        <v>1</v>
      </c>
      <c r="AF357" s="35">
        <v>3500</v>
      </c>
      <c r="AG357" s="19"/>
    </row>
    <row r="358" spans="2:33" ht="24.75" customHeight="1" x14ac:dyDescent="0.2">
      <c r="B358" s="26">
        <v>355</v>
      </c>
      <c r="C358" s="21" t="s">
        <v>410</v>
      </c>
      <c r="D358" s="30"/>
      <c r="E358" s="20"/>
      <c r="F358" s="20"/>
      <c r="G358" s="27">
        <f>SUM(G359:G374)</f>
        <v>103600</v>
      </c>
      <c r="H358" s="27">
        <f>SUM(H359:H374)</f>
        <v>103600</v>
      </c>
      <c r="I358" s="58" t="s">
        <v>134</v>
      </c>
      <c r="J358" s="27">
        <f>SUM(J359:J374)</f>
        <v>1900</v>
      </c>
      <c r="K358" s="58" t="s">
        <v>134</v>
      </c>
      <c r="L358" s="27">
        <f>SUM(L359:L374)</f>
        <v>6900</v>
      </c>
      <c r="M358" s="58" t="s">
        <v>134</v>
      </c>
      <c r="N358" s="27">
        <f>SUM(N359:N374)</f>
        <v>30500</v>
      </c>
      <c r="O358" s="58" t="s">
        <v>134</v>
      </c>
      <c r="P358" s="27">
        <f>SUM(P359:P374)</f>
        <v>9200</v>
      </c>
      <c r="Q358" s="58" t="s">
        <v>134</v>
      </c>
      <c r="R358" s="27">
        <f>SUM(R359:R374)</f>
        <v>2200</v>
      </c>
      <c r="S358" s="58" t="s">
        <v>134</v>
      </c>
      <c r="T358" s="27">
        <f>SUM(T359:T374)</f>
        <v>5100</v>
      </c>
      <c r="U358" s="58" t="s">
        <v>134</v>
      </c>
      <c r="V358" s="27">
        <f>SUM(V359:V374)</f>
        <v>5100</v>
      </c>
      <c r="W358" s="58" t="s">
        <v>134</v>
      </c>
      <c r="X358" s="27">
        <f>SUM(X359:X374)</f>
        <v>3000</v>
      </c>
      <c r="Y358" s="58"/>
      <c r="Z358" s="27">
        <f>SUM(Z359:Z374)</f>
        <v>28400</v>
      </c>
      <c r="AA358" s="58" t="s">
        <v>134</v>
      </c>
      <c r="AB358" s="27">
        <f>SUM(AB359:AB374)</f>
        <v>7500</v>
      </c>
      <c r="AC358" s="58" t="s">
        <v>134</v>
      </c>
      <c r="AD358" s="27">
        <f>SUM(AD359:AD374)</f>
        <v>800</v>
      </c>
      <c r="AE358" s="58" t="s">
        <v>134</v>
      </c>
      <c r="AF358" s="27">
        <f>SUM(AF359:AF374)</f>
        <v>3000</v>
      </c>
      <c r="AG358" s="19"/>
    </row>
    <row r="359" spans="2:33" ht="14.25" customHeight="1" x14ac:dyDescent="0.2">
      <c r="B359" s="26"/>
      <c r="C359" s="29" t="s">
        <v>411</v>
      </c>
      <c r="D359" s="30">
        <v>20</v>
      </c>
      <c r="E359" s="31" t="s">
        <v>355</v>
      </c>
      <c r="F359" s="44">
        <v>1000</v>
      </c>
      <c r="G359" s="33">
        <f t="shared" si="62"/>
        <v>20000</v>
      </c>
      <c r="H359" s="33">
        <f t="shared" ref="H359:H374" si="64">J359+L359+N359+P359+R359+T359+V359+X359+Z359+AB359+AD359+AF359</f>
        <v>20000</v>
      </c>
      <c r="I359" s="34">
        <v>0</v>
      </c>
      <c r="J359" s="35">
        <v>0</v>
      </c>
      <c r="K359" s="34">
        <v>0</v>
      </c>
      <c r="L359" s="35">
        <v>0</v>
      </c>
      <c r="M359" s="34">
        <v>10</v>
      </c>
      <c r="N359" s="35">
        <v>10000</v>
      </c>
      <c r="O359" s="34">
        <v>0</v>
      </c>
      <c r="P359" s="35">
        <v>0</v>
      </c>
      <c r="Q359" s="34">
        <v>0</v>
      </c>
      <c r="R359" s="35">
        <v>0</v>
      </c>
      <c r="S359" s="34">
        <v>0</v>
      </c>
      <c r="T359" s="35">
        <v>0</v>
      </c>
      <c r="U359" s="34">
        <v>0</v>
      </c>
      <c r="V359" s="35">
        <v>0</v>
      </c>
      <c r="W359" s="34">
        <v>0</v>
      </c>
      <c r="X359" s="35">
        <v>0</v>
      </c>
      <c r="Y359" s="34">
        <v>10</v>
      </c>
      <c r="Z359" s="35">
        <v>10000</v>
      </c>
      <c r="AA359" s="34">
        <v>0</v>
      </c>
      <c r="AB359" s="35">
        <v>0</v>
      </c>
      <c r="AC359" s="34">
        <v>0</v>
      </c>
      <c r="AD359" s="35">
        <v>0</v>
      </c>
      <c r="AE359" s="34">
        <v>0</v>
      </c>
      <c r="AF359" s="35">
        <v>0</v>
      </c>
      <c r="AG359" s="19"/>
    </row>
    <row r="360" spans="2:33" ht="12" customHeight="1" x14ac:dyDescent="0.2">
      <c r="B360" s="26"/>
      <c r="C360" s="29" t="s">
        <v>412</v>
      </c>
      <c r="D360" s="30">
        <f t="shared" ref="D360:D371" si="65">I360+K360+M360+O360+Q360+S360+U360+W360+Y360+AA360+AC360+AE360</f>
        <v>7</v>
      </c>
      <c r="E360" s="31" t="s">
        <v>355</v>
      </c>
      <c r="F360" s="44">
        <v>1200</v>
      </c>
      <c r="G360" s="33">
        <f t="shared" si="62"/>
        <v>8400</v>
      </c>
      <c r="H360" s="33">
        <f t="shared" si="64"/>
        <v>8400</v>
      </c>
      <c r="I360" s="34">
        <v>0</v>
      </c>
      <c r="J360" s="35">
        <v>0</v>
      </c>
      <c r="K360" s="34">
        <v>2</v>
      </c>
      <c r="L360" s="35">
        <v>2400</v>
      </c>
      <c r="M360" s="34">
        <v>0</v>
      </c>
      <c r="N360" s="35">
        <v>0</v>
      </c>
      <c r="O360" s="34">
        <v>2</v>
      </c>
      <c r="P360" s="35">
        <v>2400</v>
      </c>
      <c r="Q360" s="34">
        <v>0</v>
      </c>
      <c r="R360" s="35">
        <v>0</v>
      </c>
      <c r="S360" s="34">
        <v>0</v>
      </c>
      <c r="T360" s="35">
        <v>0</v>
      </c>
      <c r="U360" s="34">
        <v>2</v>
      </c>
      <c r="V360" s="35">
        <v>2400</v>
      </c>
      <c r="W360" s="34">
        <v>0</v>
      </c>
      <c r="X360" s="35">
        <v>0</v>
      </c>
      <c r="Y360" s="34">
        <v>0</v>
      </c>
      <c r="Z360" s="35">
        <v>0</v>
      </c>
      <c r="AA360" s="34">
        <v>1</v>
      </c>
      <c r="AB360" s="35">
        <v>1200</v>
      </c>
      <c r="AC360" s="34">
        <v>0</v>
      </c>
      <c r="AD360" s="35">
        <v>0</v>
      </c>
      <c r="AE360" s="34">
        <v>0</v>
      </c>
      <c r="AF360" s="35">
        <v>0</v>
      </c>
      <c r="AG360" s="19"/>
    </row>
    <row r="361" spans="2:33" ht="12" customHeight="1" x14ac:dyDescent="0.2">
      <c r="B361" s="26"/>
      <c r="C361" s="29" t="s">
        <v>413</v>
      </c>
      <c r="D361" s="30">
        <v>9</v>
      </c>
      <c r="E361" s="31" t="s">
        <v>355</v>
      </c>
      <c r="F361" s="44">
        <v>600</v>
      </c>
      <c r="G361" s="33">
        <f t="shared" si="62"/>
        <v>5400</v>
      </c>
      <c r="H361" s="33">
        <f t="shared" si="64"/>
        <v>5400</v>
      </c>
      <c r="I361" s="34">
        <v>0</v>
      </c>
      <c r="J361" s="35">
        <v>0</v>
      </c>
      <c r="K361" s="34">
        <v>0</v>
      </c>
      <c r="L361" s="35">
        <v>0</v>
      </c>
      <c r="M361" s="34">
        <v>3</v>
      </c>
      <c r="N361" s="35">
        <v>1800</v>
      </c>
      <c r="O361" s="34">
        <v>0</v>
      </c>
      <c r="P361" s="35">
        <v>0</v>
      </c>
      <c r="Q361" s="34">
        <v>3</v>
      </c>
      <c r="R361" s="35">
        <v>1800</v>
      </c>
      <c r="S361" s="34">
        <v>0</v>
      </c>
      <c r="T361" s="35">
        <v>0</v>
      </c>
      <c r="U361" s="34">
        <v>0</v>
      </c>
      <c r="V361" s="35">
        <v>0</v>
      </c>
      <c r="W361" s="34">
        <v>0</v>
      </c>
      <c r="X361" s="35">
        <v>0</v>
      </c>
      <c r="Y361" s="34">
        <v>0</v>
      </c>
      <c r="Z361" s="35">
        <v>0</v>
      </c>
      <c r="AA361" s="34">
        <v>3</v>
      </c>
      <c r="AB361" s="35">
        <v>1800</v>
      </c>
      <c r="AC361" s="34">
        <v>0</v>
      </c>
      <c r="AD361" s="35">
        <v>0</v>
      </c>
      <c r="AE361" s="34">
        <v>0</v>
      </c>
      <c r="AF361" s="35">
        <v>0</v>
      </c>
      <c r="AG361" s="19"/>
    </row>
    <row r="362" spans="2:33" ht="13.5" customHeight="1" x14ac:dyDescent="0.2">
      <c r="B362" s="26"/>
      <c r="C362" s="29" t="s">
        <v>414</v>
      </c>
      <c r="D362" s="30">
        <v>10</v>
      </c>
      <c r="E362" s="31" t="s">
        <v>355</v>
      </c>
      <c r="F362" s="44">
        <v>120</v>
      </c>
      <c r="G362" s="33">
        <f t="shared" si="62"/>
        <v>1200</v>
      </c>
      <c r="H362" s="33">
        <f t="shared" si="64"/>
        <v>1200</v>
      </c>
      <c r="I362" s="34">
        <v>0</v>
      </c>
      <c r="J362" s="35">
        <v>0</v>
      </c>
      <c r="K362" s="34">
        <v>0</v>
      </c>
      <c r="L362" s="35">
        <v>0</v>
      </c>
      <c r="M362" s="34">
        <v>10</v>
      </c>
      <c r="N362" s="35">
        <v>1200</v>
      </c>
      <c r="O362" s="34">
        <v>0</v>
      </c>
      <c r="P362" s="35">
        <v>0</v>
      </c>
      <c r="Q362" s="34">
        <v>0</v>
      </c>
      <c r="R362" s="35">
        <v>0</v>
      </c>
      <c r="S362" s="34">
        <v>0</v>
      </c>
      <c r="T362" s="35">
        <v>0</v>
      </c>
      <c r="U362" s="34">
        <v>0</v>
      </c>
      <c r="V362" s="35">
        <v>0</v>
      </c>
      <c r="W362" s="34">
        <v>0</v>
      </c>
      <c r="X362" s="35">
        <v>0</v>
      </c>
      <c r="Y362" s="34">
        <v>0</v>
      </c>
      <c r="Z362" s="35">
        <v>0</v>
      </c>
      <c r="AA362" s="34">
        <v>0</v>
      </c>
      <c r="AB362" s="35">
        <v>0</v>
      </c>
      <c r="AC362" s="34">
        <v>0</v>
      </c>
      <c r="AD362" s="35">
        <v>0</v>
      </c>
      <c r="AE362" s="34">
        <v>0</v>
      </c>
      <c r="AF362" s="35">
        <v>0</v>
      </c>
      <c r="AG362" s="19"/>
    </row>
    <row r="363" spans="2:33" ht="14.25" customHeight="1" x14ac:dyDescent="0.2">
      <c r="B363" s="26"/>
      <c r="C363" s="29" t="s">
        <v>415</v>
      </c>
      <c r="D363" s="30">
        <f t="shared" si="65"/>
        <v>6</v>
      </c>
      <c r="E363" s="31" t="s">
        <v>355</v>
      </c>
      <c r="F363" s="44">
        <v>1200</v>
      </c>
      <c r="G363" s="33">
        <f t="shared" si="62"/>
        <v>7200</v>
      </c>
      <c r="H363" s="33">
        <f t="shared" si="64"/>
        <v>7200</v>
      </c>
      <c r="I363" s="34">
        <v>0</v>
      </c>
      <c r="J363" s="35">
        <v>0</v>
      </c>
      <c r="K363" s="34">
        <v>1</v>
      </c>
      <c r="L363" s="35">
        <v>1200</v>
      </c>
      <c r="M363" s="34">
        <v>0</v>
      </c>
      <c r="N363" s="35">
        <v>0</v>
      </c>
      <c r="O363" s="34">
        <v>1</v>
      </c>
      <c r="P363" s="35">
        <v>1200</v>
      </c>
      <c r="Q363" s="34">
        <v>0</v>
      </c>
      <c r="R363" s="35">
        <v>0</v>
      </c>
      <c r="S363" s="34">
        <v>1</v>
      </c>
      <c r="T363" s="35">
        <v>1200</v>
      </c>
      <c r="U363" s="34">
        <v>0</v>
      </c>
      <c r="V363" s="35">
        <v>0</v>
      </c>
      <c r="W363" s="34">
        <v>1</v>
      </c>
      <c r="X363" s="35">
        <v>1200</v>
      </c>
      <c r="Y363" s="34">
        <v>0</v>
      </c>
      <c r="Z363" s="35">
        <v>0</v>
      </c>
      <c r="AA363" s="34">
        <v>1</v>
      </c>
      <c r="AB363" s="35">
        <v>1200</v>
      </c>
      <c r="AC363" s="34">
        <v>0</v>
      </c>
      <c r="AD363" s="35">
        <v>0</v>
      </c>
      <c r="AE363" s="34">
        <v>1</v>
      </c>
      <c r="AF363" s="35">
        <v>1200</v>
      </c>
      <c r="AG363" s="19"/>
    </row>
    <row r="364" spans="2:33" ht="13.5" customHeight="1" x14ac:dyDescent="0.2">
      <c r="B364" s="26"/>
      <c r="C364" s="29" t="s">
        <v>416</v>
      </c>
      <c r="D364" s="30">
        <v>20</v>
      </c>
      <c r="E364" s="31" t="s">
        <v>355</v>
      </c>
      <c r="F364" s="44">
        <v>300</v>
      </c>
      <c r="G364" s="33">
        <f t="shared" si="62"/>
        <v>6000</v>
      </c>
      <c r="H364" s="33">
        <f t="shared" si="64"/>
        <v>6000</v>
      </c>
      <c r="I364" s="34">
        <v>0</v>
      </c>
      <c r="J364" s="35">
        <v>0</v>
      </c>
      <c r="K364" s="34">
        <v>0</v>
      </c>
      <c r="L364" s="35">
        <v>0</v>
      </c>
      <c r="M364" s="34">
        <v>10</v>
      </c>
      <c r="N364" s="35">
        <v>3000</v>
      </c>
      <c r="O364" s="34">
        <v>0</v>
      </c>
      <c r="P364" s="35">
        <v>0</v>
      </c>
      <c r="Q364" s="34">
        <v>0</v>
      </c>
      <c r="R364" s="35">
        <v>0</v>
      </c>
      <c r="S364" s="34">
        <v>0</v>
      </c>
      <c r="T364" s="35">
        <v>0</v>
      </c>
      <c r="U364" s="34">
        <v>0</v>
      </c>
      <c r="V364" s="35">
        <v>0</v>
      </c>
      <c r="W364" s="34">
        <v>0</v>
      </c>
      <c r="X364" s="35">
        <v>0</v>
      </c>
      <c r="Y364" s="34">
        <v>10</v>
      </c>
      <c r="Z364" s="35">
        <v>3000</v>
      </c>
      <c r="AA364" s="34">
        <v>0</v>
      </c>
      <c r="AB364" s="35">
        <v>0</v>
      </c>
      <c r="AC364" s="34">
        <v>0</v>
      </c>
      <c r="AD364" s="35">
        <v>0</v>
      </c>
      <c r="AE364" s="34">
        <v>0</v>
      </c>
      <c r="AF364" s="35">
        <v>0</v>
      </c>
      <c r="AG364" s="19"/>
    </row>
    <row r="365" spans="2:33" ht="12.75" customHeight="1" x14ac:dyDescent="0.2">
      <c r="B365" s="26"/>
      <c r="C365" s="29" t="s">
        <v>417</v>
      </c>
      <c r="D365" s="30">
        <f t="shared" si="65"/>
        <v>6</v>
      </c>
      <c r="E365" s="31" t="s">
        <v>355</v>
      </c>
      <c r="F365" s="44">
        <v>1500</v>
      </c>
      <c r="G365" s="33">
        <f t="shared" si="62"/>
        <v>9000</v>
      </c>
      <c r="H365" s="33">
        <f t="shared" si="64"/>
        <v>9000</v>
      </c>
      <c r="I365" s="34">
        <v>1</v>
      </c>
      <c r="J365" s="35">
        <v>1500</v>
      </c>
      <c r="K365" s="34">
        <v>1</v>
      </c>
      <c r="L365" s="35">
        <v>1500</v>
      </c>
      <c r="M365" s="34">
        <v>0</v>
      </c>
      <c r="N365" s="35">
        <v>0</v>
      </c>
      <c r="O365" s="34">
        <v>1</v>
      </c>
      <c r="P365" s="35">
        <v>1500</v>
      </c>
      <c r="Q365" s="34">
        <v>0</v>
      </c>
      <c r="R365" s="35">
        <v>0</v>
      </c>
      <c r="S365" s="34">
        <v>1</v>
      </c>
      <c r="T365" s="35">
        <v>1500</v>
      </c>
      <c r="U365" s="34">
        <v>1</v>
      </c>
      <c r="V365" s="35">
        <v>1500</v>
      </c>
      <c r="W365" s="34">
        <v>0</v>
      </c>
      <c r="X365" s="35">
        <v>0</v>
      </c>
      <c r="Y365" s="34">
        <v>1</v>
      </c>
      <c r="Z365" s="35">
        <v>1500</v>
      </c>
      <c r="AA365" s="34">
        <v>0</v>
      </c>
      <c r="AB365" s="35">
        <v>0</v>
      </c>
      <c r="AC365" s="34">
        <v>0</v>
      </c>
      <c r="AD365" s="35">
        <v>0</v>
      </c>
      <c r="AE365" s="34">
        <v>0</v>
      </c>
      <c r="AF365" s="35">
        <v>0</v>
      </c>
      <c r="AG365" s="19"/>
    </row>
    <row r="366" spans="2:33" ht="14.25" customHeight="1" x14ac:dyDescent="0.2">
      <c r="B366" s="26"/>
      <c r="C366" s="29" t="s">
        <v>418</v>
      </c>
      <c r="D366" s="46">
        <f t="shared" si="65"/>
        <v>5</v>
      </c>
      <c r="E366" s="31" t="s">
        <v>355</v>
      </c>
      <c r="F366" s="31">
        <v>400</v>
      </c>
      <c r="G366" s="33">
        <f t="shared" si="62"/>
        <v>2000</v>
      </c>
      <c r="H366" s="33">
        <f t="shared" si="64"/>
        <v>2000</v>
      </c>
      <c r="I366" s="54">
        <v>1</v>
      </c>
      <c r="J366" s="53">
        <v>400</v>
      </c>
      <c r="K366" s="54">
        <v>0</v>
      </c>
      <c r="L366" s="53">
        <v>0</v>
      </c>
      <c r="M366" s="54">
        <v>1</v>
      </c>
      <c r="N366" s="53">
        <v>400</v>
      </c>
      <c r="O366" s="54">
        <v>0</v>
      </c>
      <c r="P366" s="53">
        <v>0</v>
      </c>
      <c r="Q366" s="54">
        <v>1</v>
      </c>
      <c r="R366" s="53">
        <v>400</v>
      </c>
      <c r="S366" s="54">
        <v>0</v>
      </c>
      <c r="T366" s="53">
        <v>0</v>
      </c>
      <c r="U366" s="54">
        <v>1</v>
      </c>
      <c r="V366" s="53">
        <v>400</v>
      </c>
      <c r="W366" s="54">
        <v>0</v>
      </c>
      <c r="X366" s="53">
        <v>0</v>
      </c>
      <c r="Y366" s="54">
        <v>1</v>
      </c>
      <c r="Z366" s="53">
        <v>400</v>
      </c>
      <c r="AA366" s="54">
        <v>0</v>
      </c>
      <c r="AB366" s="53">
        <v>0</v>
      </c>
      <c r="AC366" s="54">
        <v>0</v>
      </c>
      <c r="AD366" s="53">
        <v>0</v>
      </c>
      <c r="AE366" s="34">
        <v>0</v>
      </c>
      <c r="AF366" s="35">
        <v>0</v>
      </c>
      <c r="AG366" s="19"/>
    </row>
    <row r="367" spans="2:33" ht="14.25" customHeight="1" x14ac:dyDescent="0.2">
      <c r="B367" s="26"/>
      <c r="C367" s="29" t="s">
        <v>419</v>
      </c>
      <c r="D367" s="30">
        <f t="shared" si="65"/>
        <v>2</v>
      </c>
      <c r="E367" s="31" t="s">
        <v>355</v>
      </c>
      <c r="F367" s="44">
        <v>600</v>
      </c>
      <c r="G367" s="33">
        <f t="shared" si="62"/>
        <v>1200</v>
      </c>
      <c r="H367" s="33">
        <f t="shared" si="64"/>
        <v>1200</v>
      </c>
      <c r="I367" s="34">
        <v>0</v>
      </c>
      <c r="J367" s="35">
        <v>0</v>
      </c>
      <c r="K367" s="34">
        <v>0</v>
      </c>
      <c r="L367" s="35">
        <v>0</v>
      </c>
      <c r="M367" s="34">
        <v>1</v>
      </c>
      <c r="N367" s="35">
        <v>600</v>
      </c>
      <c r="O367" s="34">
        <v>0</v>
      </c>
      <c r="P367" s="35">
        <v>0</v>
      </c>
      <c r="Q367" s="34">
        <v>0</v>
      </c>
      <c r="R367" s="35">
        <v>0</v>
      </c>
      <c r="S367" s="34">
        <v>1</v>
      </c>
      <c r="T367" s="35">
        <v>600</v>
      </c>
      <c r="U367" s="34">
        <v>0</v>
      </c>
      <c r="V367" s="35">
        <v>0</v>
      </c>
      <c r="W367" s="34">
        <v>0</v>
      </c>
      <c r="X367" s="35">
        <v>0</v>
      </c>
      <c r="Y367" s="34">
        <v>0</v>
      </c>
      <c r="Z367" s="35">
        <v>0</v>
      </c>
      <c r="AA367" s="34">
        <v>0</v>
      </c>
      <c r="AB367" s="35">
        <v>0</v>
      </c>
      <c r="AC367" s="34">
        <v>0</v>
      </c>
      <c r="AD367" s="35">
        <v>0</v>
      </c>
      <c r="AE367" s="34">
        <v>0</v>
      </c>
      <c r="AF367" s="35">
        <v>0</v>
      </c>
      <c r="AG367" s="19"/>
    </row>
    <row r="368" spans="2:33" ht="14.25" customHeight="1" x14ac:dyDescent="0.2">
      <c r="B368" s="26"/>
      <c r="C368" s="29" t="s">
        <v>420</v>
      </c>
      <c r="D368" s="30">
        <v>6</v>
      </c>
      <c r="E368" s="31" t="s">
        <v>355</v>
      </c>
      <c r="F368" s="44">
        <v>1800</v>
      </c>
      <c r="G368" s="33">
        <f t="shared" si="62"/>
        <v>10800</v>
      </c>
      <c r="H368" s="33">
        <f t="shared" si="64"/>
        <v>10800</v>
      </c>
      <c r="I368" s="34">
        <v>0</v>
      </c>
      <c r="J368" s="35">
        <v>0</v>
      </c>
      <c r="K368" s="34">
        <v>1</v>
      </c>
      <c r="L368" s="35">
        <v>1800</v>
      </c>
      <c r="M368" s="34">
        <v>0</v>
      </c>
      <c r="N368" s="35">
        <v>0</v>
      </c>
      <c r="O368" s="34">
        <v>1</v>
      </c>
      <c r="P368" s="35">
        <v>1800</v>
      </c>
      <c r="Q368" s="34">
        <v>0</v>
      </c>
      <c r="R368" s="35">
        <v>0</v>
      </c>
      <c r="S368" s="34">
        <v>1</v>
      </c>
      <c r="T368" s="35">
        <v>1800</v>
      </c>
      <c r="U368" s="34">
        <v>0</v>
      </c>
      <c r="V368" s="35">
        <v>0</v>
      </c>
      <c r="W368" s="34">
        <v>1</v>
      </c>
      <c r="X368" s="35">
        <v>1800</v>
      </c>
      <c r="Y368" s="34">
        <v>0</v>
      </c>
      <c r="Z368" s="35">
        <v>0</v>
      </c>
      <c r="AA368" s="34">
        <v>1</v>
      </c>
      <c r="AB368" s="35">
        <v>1800</v>
      </c>
      <c r="AC368" s="34">
        <v>0</v>
      </c>
      <c r="AD368" s="35">
        <v>0</v>
      </c>
      <c r="AE368" s="34">
        <v>1</v>
      </c>
      <c r="AF368" s="35">
        <v>1800</v>
      </c>
      <c r="AG368" s="19"/>
    </row>
    <row r="369" spans="2:33" ht="14.25" customHeight="1" x14ac:dyDescent="0.2">
      <c r="B369" s="26"/>
      <c r="C369" s="29" t="s">
        <v>421</v>
      </c>
      <c r="D369" s="30">
        <v>20</v>
      </c>
      <c r="E369" s="31" t="s">
        <v>355</v>
      </c>
      <c r="F369" s="44">
        <v>200</v>
      </c>
      <c r="G369" s="33">
        <f t="shared" si="62"/>
        <v>4000</v>
      </c>
      <c r="H369" s="33">
        <f t="shared" si="64"/>
        <v>4000</v>
      </c>
      <c r="I369" s="34">
        <v>0</v>
      </c>
      <c r="J369" s="35">
        <v>0</v>
      </c>
      <c r="K369" s="34">
        <v>0</v>
      </c>
      <c r="L369" s="35">
        <v>0</v>
      </c>
      <c r="M369" s="34">
        <v>10</v>
      </c>
      <c r="N369" s="35">
        <v>2000</v>
      </c>
      <c r="O369" s="34">
        <v>0</v>
      </c>
      <c r="P369" s="35">
        <v>0</v>
      </c>
      <c r="Q369" s="34">
        <v>0</v>
      </c>
      <c r="R369" s="35">
        <v>0</v>
      </c>
      <c r="S369" s="34">
        <v>0</v>
      </c>
      <c r="T369" s="35">
        <v>0</v>
      </c>
      <c r="U369" s="34">
        <v>0</v>
      </c>
      <c r="V369" s="35">
        <v>0</v>
      </c>
      <c r="W369" s="34">
        <v>0</v>
      </c>
      <c r="X369" s="35">
        <v>0</v>
      </c>
      <c r="Y369" s="34">
        <v>10</v>
      </c>
      <c r="Z369" s="35">
        <v>2000</v>
      </c>
      <c r="AA369" s="34">
        <v>0</v>
      </c>
      <c r="AB369" s="35">
        <v>0</v>
      </c>
      <c r="AC369" s="34">
        <v>0</v>
      </c>
      <c r="AD369" s="35">
        <v>0</v>
      </c>
      <c r="AE369" s="34">
        <v>0</v>
      </c>
      <c r="AF369" s="35">
        <v>0</v>
      </c>
      <c r="AG369" s="19"/>
    </row>
    <row r="370" spans="2:33" ht="14.25" customHeight="1" x14ac:dyDescent="0.2">
      <c r="B370" s="26"/>
      <c r="C370" s="29" t="s">
        <v>422</v>
      </c>
      <c r="D370" s="30">
        <f t="shared" si="65"/>
        <v>20</v>
      </c>
      <c r="E370" s="31" t="s">
        <v>355</v>
      </c>
      <c r="F370" s="44">
        <v>500</v>
      </c>
      <c r="G370" s="33">
        <f t="shared" si="62"/>
        <v>10000</v>
      </c>
      <c r="H370" s="33">
        <f t="shared" si="64"/>
        <v>10000</v>
      </c>
      <c r="I370" s="34">
        <v>0</v>
      </c>
      <c r="J370" s="35">
        <v>0</v>
      </c>
      <c r="K370" s="34">
        <v>0</v>
      </c>
      <c r="L370" s="35">
        <v>0</v>
      </c>
      <c r="M370" s="34">
        <v>10</v>
      </c>
      <c r="N370" s="35">
        <v>5000</v>
      </c>
      <c r="O370" s="34">
        <v>0</v>
      </c>
      <c r="P370" s="35">
        <v>0</v>
      </c>
      <c r="Q370" s="34">
        <v>0</v>
      </c>
      <c r="R370" s="35">
        <v>0</v>
      </c>
      <c r="S370" s="34">
        <v>0</v>
      </c>
      <c r="T370" s="35">
        <v>0</v>
      </c>
      <c r="U370" s="34">
        <v>0</v>
      </c>
      <c r="V370" s="35">
        <v>0</v>
      </c>
      <c r="W370" s="34">
        <v>0</v>
      </c>
      <c r="X370" s="35">
        <v>0</v>
      </c>
      <c r="Y370" s="34">
        <v>10</v>
      </c>
      <c r="Z370" s="35">
        <v>5000</v>
      </c>
      <c r="AA370" s="34">
        <v>0</v>
      </c>
      <c r="AB370" s="35">
        <v>0</v>
      </c>
      <c r="AC370" s="34">
        <v>0</v>
      </c>
      <c r="AD370" s="35">
        <v>0</v>
      </c>
      <c r="AE370" s="34">
        <v>0</v>
      </c>
      <c r="AF370" s="35">
        <v>0</v>
      </c>
      <c r="AG370" s="19"/>
    </row>
    <row r="371" spans="2:33" ht="14.25" customHeight="1" x14ac:dyDescent="0.2">
      <c r="B371" s="26"/>
      <c r="C371" s="29" t="s">
        <v>423</v>
      </c>
      <c r="D371" s="30">
        <f t="shared" si="65"/>
        <v>3</v>
      </c>
      <c r="E371" s="31" t="s">
        <v>355</v>
      </c>
      <c r="F371" s="44">
        <v>800</v>
      </c>
      <c r="G371" s="33">
        <f t="shared" si="62"/>
        <v>2400</v>
      </c>
      <c r="H371" s="33">
        <f t="shared" si="64"/>
        <v>2400</v>
      </c>
      <c r="I371" s="34">
        <v>0</v>
      </c>
      <c r="J371" s="35">
        <v>0</v>
      </c>
      <c r="K371" s="34">
        <v>0</v>
      </c>
      <c r="L371" s="35">
        <v>0</v>
      </c>
      <c r="M371" s="34">
        <v>0</v>
      </c>
      <c r="N371" s="35">
        <v>0</v>
      </c>
      <c r="O371" s="34">
        <v>1</v>
      </c>
      <c r="P371" s="35">
        <v>800</v>
      </c>
      <c r="Q371" s="34">
        <v>0</v>
      </c>
      <c r="R371" s="35">
        <v>0</v>
      </c>
      <c r="S371" s="34">
        <v>0</v>
      </c>
      <c r="T371" s="35">
        <v>0</v>
      </c>
      <c r="U371" s="34">
        <v>1</v>
      </c>
      <c r="V371" s="35">
        <v>800</v>
      </c>
      <c r="W371" s="34">
        <v>0</v>
      </c>
      <c r="X371" s="35">
        <v>0</v>
      </c>
      <c r="Y371" s="34">
        <v>0</v>
      </c>
      <c r="Z371" s="35">
        <v>0</v>
      </c>
      <c r="AA371" s="34">
        <v>0</v>
      </c>
      <c r="AB371" s="35">
        <v>0</v>
      </c>
      <c r="AC371" s="34">
        <v>1</v>
      </c>
      <c r="AD371" s="35">
        <v>800</v>
      </c>
      <c r="AE371" s="34">
        <v>0</v>
      </c>
      <c r="AF371" s="35">
        <v>0</v>
      </c>
      <c r="AG371" s="19"/>
    </row>
    <row r="372" spans="2:33" ht="14.25" customHeight="1" x14ac:dyDescent="0.2">
      <c r="B372" s="26"/>
      <c r="C372" s="29" t="s">
        <v>424</v>
      </c>
      <c r="D372" s="30">
        <v>20</v>
      </c>
      <c r="E372" s="31" t="s">
        <v>355</v>
      </c>
      <c r="F372" s="44">
        <v>50</v>
      </c>
      <c r="G372" s="33">
        <f t="shared" si="62"/>
        <v>1000</v>
      </c>
      <c r="H372" s="33">
        <f t="shared" si="64"/>
        <v>1000</v>
      </c>
      <c r="I372" s="34">
        <v>0</v>
      </c>
      <c r="J372" s="35">
        <v>0</v>
      </c>
      <c r="K372" s="34">
        <v>0</v>
      </c>
      <c r="L372" s="35">
        <v>0</v>
      </c>
      <c r="M372" s="34">
        <v>10</v>
      </c>
      <c r="N372" s="35">
        <v>500</v>
      </c>
      <c r="O372" s="34">
        <v>0</v>
      </c>
      <c r="P372" s="35">
        <v>0</v>
      </c>
      <c r="Q372" s="34">
        <v>0</v>
      </c>
      <c r="R372" s="35">
        <v>0</v>
      </c>
      <c r="S372" s="34">
        <v>0</v>
      </c>
      <c r="T372" s="35">
        <v>0</v>
      </c>
      <c r="U372" s="34">
        <v>0</v>
      </c>
      <c r="V372" s="35">
        <v>0</v>
      </c>
      <c r="W372" s="34">
        <v>0</v>
      </c>
      <c r="X372" s="35">
        <v>0</v>
      </c>
      <c r="Y372" s="34">
        <v>10</v>
      </c>
      <c r="Z372" s="35">
        <v>500</v>
      </c>
      <c r="AA372" s="34">
        <v>0</v>
      </c>
      <c r="AB372" s="35">
        <v>0</v>
      </c>
      <c r="AC372" s="34">
        <v>0</v>
      </c>
      <c r="AD372" s="35">
        <v>0</v>
      </c>
      <c r="AE372" s="34">
        <v>0</v>
      </c>
      <c r="AF372" s="35">
        <v>0</v>
      </c>
      <c r="AG372" s="19"/>
    </row>
    <row r="373" spans="2:33" ht="14.25" customHeight="1" x14ac:dyDescent="0.2">
      <c r="B373" s="26"/>
      <c r="C373" s="29" t="s">
        <v>425</v>
      </c>
      <c r="D373" s="30">
        <v>2</v>
      </c>
      <c r="E373" s="31" t="s">
        <v>355</v>
      </c>
      <c r="F373" s="44">
        <v>1500</v>
      </c>
      <c r="G373" s="33">
        <f t="shared" si="62"/>
        <v>3000</v>
      </c>
      <c r="H373" s="33">
        <f t="shared" si="64"/>
        <v>3000</v>
      </c>
      <c r="I373" s="34">
        <v>0</v>
      </c>
      <c r="J373" s="35">
        <v>0</v>
      </c>
      <c r="K373" s="34">
        <v>0</v>
      </c>
      <c r="L373" s="35">
        <v>0</v>
      </c>
      <c r="M373" s="34">
        <v>0</v>
      </c>
      <c r="N373" s="35">
        <v>0</v>
      </c>
      <c r="O373" s="34">
        <v>1</v>
      </c>
      <c r="P373" s="35">
        <v>1500</v>
      </c>
      <c r="Q373" s="34">
        <v>0</v>
      </c>
      <c r="R373" s="35">
        <v>0</v>
      </c>
      <c r="S373" s="34">
        <v>0</v>
      </c>
      <c r="T373" s="35">
        <v>0</v>
      </c>
      <c r="U373" s="34">
        <v>0</v>
      </c>
      <c r="V373" s="35">
        <v>0</v>
      </c>
      <c r="W373" s="34">
        <v>0</v>
      </c>
      <c r="X373" s="35">
        <v>0</v>
      </c>
      <c r="Y373" s="34">
        <v>0</v>
      </c>
      <c r="Z373" s="35">
        <v>0</v>
      </c>
      <c r="AA373" s="34">
        <v>1</v>
      </c>
      <c r="AB373" s="35">
        <v>1500</v>
      </c>
      <c r="AC373" s="34">
        <v>0</v>
      </c>
      <c r="AD373" s="35">
        <v>0</v>
      </c>
      <c r="AE373" s="34">
        <v>0</v>
      </c>
      <c r="AF373" s="35">
        <v>0</v>
      </c>
      <c r="AG373" s="19"/>
    </row>
    <row r="374" spans="2:33" ht="12.75" customHeight="1" x14ac:dyDescent="0.2">
      <c r="B374" s="26"/>
      <c r="C374" s="29" t="s">
        <v>426</v>
      </c>
      <c r="D374" s="30">
        <v>20</v>
      </c>
      <c r="E374" s="31" t="s">
        <v>355</v>
      </c>
      <c r="F374" s="44">
        <v>600</v>
      </c>
      <c r="G374" s="33">
        <f t="shared" si="62"/>
        <v>12000</v>
      </c>
      <c r="H374" s="33">
        <f t="shared" si="64"/>
        <v>12000</v>
      </c>
      <c r="I374" s="34">
        <v>0</v>
      </c>
      <c r="J374" s="35">
        <v>0</v>
      </c>
      <c r="K374" s="34">
        <v>0</v>
      </c>
      <c r="L374" s="35">
        <v>0</v>
      </c>
      <c r="M374" s="34">
        <v>10</v>
      </c>
      <c r="N374" s="35">
        <v>6000</v>
      </c>
      <c r="O374" s="34">
        <v>0</v>
      </c>
      <c r="P374" s="35">
        <v>0</v>
      </c>
      <c r="Q374" s="34">
        <v>0</v>
      </c>
      <c r="R374" s="35">
        <v>0</v>
      </c>
      <c r="S374" s="34">
        <v>0</v>
      </c>
      <c r="T374" s="35">
        <v>0</v>
      </c>
      <c r="U374" s="34">
        <v>0</v>
      </c>
      <c r="V374" s="35">
        <v>0</v>
      </c>
      <c r="W374" s="34">
        <v>0</v>
      </c>
      <c r="X374" s="35">
        <v>0</v>
      </c>
      <c r="Y374" s="34">
        <v>10</v>
      </c>
      <c r="Z374" s="35">
        <v>6000</v>
      </c>
      <c r="AA374" s="34">
        <v>0</v>
      </c>
      <c r="AB374" s="35">
        <v>0</v>
      </c>
      <c r="AC374" s="34">
        <v>0</v>
      </c>
      <c r="AD374" s="35">
        <v>0</v>
      </c>
      <c r="AE374" s="34">
        <v>0</v>
      </c>
      <c r="AF374" s="35">
        <v>0</v>
      </c>
      <c r="AG374" s="19"/>
    </row>
    <row r="375" spans="2:33" ht="25.5" customHeight="1" x14ac:dyDescent="0.2">
      <c r="B375" s="26">
        <v>357</v>
      </c>
      <c r="C375" s="21" t="s">
        <v>427</v>
      </c>
      <c r="D375" s="30"/>
      <c r="E375" s="20"/>
      <c r="F375" s="20"/>
      <c r="G375" s="27">
        <f>G376</f>
        <v>850</v>
      </c>
      <c r="H375" s="27">
        <f>H376</f>
        <v>850</v>
      </c>
      <c r="I375" s="58" t="s">
        <v>134</v>
      </c>
      <c r="J375" s="24">
        <f>J376</f>
        <v>0</v>
      </c>
      <c r="K375" s="58" t="s">
        <v>134</v>
      </c>
      <c r="L375" s="24">
        <f>L376</f>
        <v>0</v>
      </c>
      <c r="M375" s="58" t="s">
        <v>134</v>
      </c>
      <c r="N375" s="24">
        <f>N376</f>
        <v>0</v>
      </c>
      <c r="O375" s="58"/>
      <c r="P375" s="24">
        <f>P376</f>
        <v>0</v>
      </c>
      <c r="Q375" s="58" t="s">
        <v>134</v>
      </c>
      <c r="R375" s="24">
        <f>R376</f>
        <v>0</v>
      </c>
      <c r="S375" s="58" t="s">
        <v>134</v>
      </c>
      <c r="T375" s="24">
        <f>T376</f>
        <v>0</v>
      </c>
      <c r="U375" s="58" t="s">
        <v>134</v>
      </c>
      <c r="V375" s="24">
        <f>V376</f>
        <v>850</v>
      </c>
      <c r="W375" s="58" t="s">
        <v>134</v>
      </c>
      <c r="X375" s="24">
        <f>X376</f>
        <v>0</v>
      </c>
      <c r="Y375" s="58" t="s">
        <v>134</v>
      </c>
      <c r="Z375" s="24">
        <f>Z376</f>
        <v>0</v>
      </c>
      <c r="AA375" s="58" t="s">
        <v>134</v>
      </c>
      <c r="AB375" s="24">
        <f>AB376</f>
        <v>0</v>
      </c>
      <c r="AC375" s="58" t="s">
        <v>134</v>
      </c>
      <c r="AD375" s="24">
        <f>AD376</f>
        <v>0</v>
      </c>
      <c r="AE375" s="34">
        <v>0</v>
      </c>
      <c r="AF375" s="35">
        <v>0</v>
      </c>
      <c r="AG375" s="19"/>
    </row>
    <row r="376" spans="2:33" ht="12.75" customHeight="1" x14ac:dyDescent="0.2">
      <c r="B376" s="26"/>
      <c r="C376" s="29" t="s">
        <v>428</v>
      </c>
      <c r="D376" s="30">
        <f>I376+K376+M376+O376+Q376+S376+U376+W376+Y376+AA376+AC376+AE376</f>
        <v>1</v>
      </c>
      <c r="E376" s="31" t="s">
        <v>355</v>
      </c>
      <c r="F376" s="44">
        <v>850</v>
      </c>
      <c r="G376" s="33">
        <f t="shared" si="62"/>
        <v>850</v>
      </c>
      <c r="H376" s="33">
        <f>J376+L376+N376+P376+R376+T376+V376+X376+Z376+AB376+AD376+AF376</f>
        <v>850</v>
      </c>
      <c r="I376" s="34">
        <v>0</v>
      </c>
      <c r="J376" s="35">
        <v>0</v>
      </c>
      <c r="K376" s="34">
        <v>0</v>
      </c>
      <c r="L376" s="35">
        <v>0</v>
      </c>
      <c r="M376" s="34">
        <v>0</v>
      </c>
      <c r="N376" s="35">
        <v>0</v>
      </c>
      <c r="O376" s="34">
        <v>0</v>
      </c>
      <c r="P376" s="35">
        <v>0</v>
      </c>
      <c r="Q376" s="34">
        <v>0</v>
      </c>
      <c r="R376" s="35">
        <v>0</v>
      </c>
      <c r="S376" s="34">
        <v>0</v>
      </c>
      <c r="T376" s="35">
        <v>0</v>
      </c>
      <c r="U376" s="34">
        <v>1</v>
      </c>
      <c r="V376" s="35">
        <v>850</v>
      </c>
      <c r="W376" s="34">
        <v>0</v>
      </c>
      <c r="X376" s="35">
        <v>0</v>
      </c>
      <c r="Y376" s="34">
        <v>0</v>
      </c>
      <c r="Z376" s="35">
        <v>0</v>
      </c>
      <c r="AA376" s="34">
        <v>0</v>
      </c>
      <c r="AB376" s="35">
        <v>0</v>
      </c>
      <c r="AC376" s="34">
        <v>0</v>
      </c>
      <c r="AD376" s="35">
        <v>0</v>
      </c>
      <c r="AE376" s="34">
        <v>0</v>
      </c>
      <c r="AF376" s="35">
        <v>0</v>
      </c>
      <c r="AG376" s="19"/>
    </row>
    <row r="377" spans="2:33" ht="14.25" customHeight="1" x14ac:dyDescent="0.2">
      <c r="B377" s="26">
        <v>358</v>
      </c>
      <c r="C377" s="21" t="s">
        <v>429</v>
      </c>
      <c r="D377" s="30"/>
      <c r="E377" s="20"/>
      <c r="F377" s="20"/>
      <c r="G377" s="27">
        <f>G378</f>
        <v>33600</v>
      </c>
      <c r="H377" s="27">
        <f>H378</f>
        <v>33600</v>
      </c>
      <c r="I377" s="58" t="s">
        <v>134</v>
      </c>
      <c r="J377" s="24">
        <f>J378</f>
        <v>2800</v>
      </c>
      <c r="K377" s="58" t="s">
        <v>134</v>
      </c>
      <c r="L377" s="24">
        <f>L378</f>
        <v>2800</v>
      </c>
      <c r="M377" s="58" t="s">
        <v>134</v>
      </c>
      <c r="N377" s="24">
        <f>N378</f>
        <v>2800</v>
      </c>
      <c r="O377" s="58"/>
      <c r="P377" s="24">
        <f>P378</f>
        <v>2800</v>
      </c>
      <c r="Q377" s="58" t="s">
        <v>134</v>
      </c>
      <c r="R377" s="24">
        <f>R378</f>
        <v>2800</v>
      </c>
      <c r="S377" s="58" t="s">
        <v>134</v>
      </c>
      <c r="T377" s="24">
        <f>T378</f>
        <v>2800</v>
      </c>
      <c r="U377" s="58" t="s">
        <v>134</v>
      </c>
      <c r="V377" s="24">
        <f>V378</f>
        <v>2800</v>
      </c>
      <c r="W377" s="58" t="s">
        <v>134</v>
      </c>
      <c r="X377" s="24">
        <f>X378</f>
        <v>2800</v>
      </c>
      <c r="Y377" s="58" t="s">
        <v>134</v>
      </c>
      <c r="Z377" s="24">
        <f>Z378</f>
        <v>2800</v>
      </c>
      <c r="AA377" s="58" t="s">
        <v>134</v>
      </c>
      <c r="AB377" s="24">
        <f>AB378</f>
        <v>2800</v>
      </c>
      <c r="AC377" s="58" t="s">
        <v>134</v>
      </c>
      <c r="AD377" s="24">
        <f>AD378</f>
        <v>2800</v>
      </c>
      <c r="AE377" s="34">
        <v>0</v>
      </c>
      <c r="AF377" s="35">
        <v>0</v>
      </c>
      <c r="AG377" s="19"/>
    </row>
    <row r="378" spans="2:33" ht="13.5" customHeight="1" x14ac:dyDescent="0.2">
      <c r="B378" s="26"/>
      <c r="C378" s="29" t="s">
        <v>430</v>
      </c>
      <c r="D378" s="30">
        <v>24</v>
      </c>
      <c r="E378" s="31" t="s">
        <v>355</v>
      </c>
      <c r="F378" s="44">
        <v>1400</v>
      </c>
      <c r="G378" s="33">
        <f t="shared" si="62"/>
        <v>33600</v>
      </c>
      <c r="H378" s="33">
        <f>J378+L378+N378+P378+R378+T378+V378+X378+Z378+AB378+AD378+AF378</f>
        <v>33600</v>
      </c>
      <c r="I378" s="34">
        <v>2</v>
      </c>
      <c r="J378" s="35">
        <v>2800</v>
      </c>
      <c r="K378" s="34">
        <v>2</v>
      </c>
      <c r="L378" s="35">
        <v>2800</v>
      </c>
      <c r="M378" s="34">
        <v>2</v>
      </c>
      <c r="N378" s="35">
        <v>2800</v>
      </c>
      <c r="O378" s="34">
        <v>2</v>
      </c>
      <c r="P378" s="35">
        <v>2800</v>
      </c>
      <c r="Q378" s="34">
        <v>2</v>
      </c>
      <c r="R378" s="35">
        <v>2800</v>
      </c>
      <c r="S378" s="34">
        <v>2</v>
      </c>
      <c r="T378" s="35">
        <v>2800</v>
      </c>
      <c r="U378" s="34">
        <v>2</v>
      </c>
      <c r="V378" s="35">
        <v>2800</v>
      </c>
      <c r="W378" s="34">
        <v>2</v>
      </c>
      <c r="X378" s="35">
        <v>2800</v>
      </c>
      <c r="Y378" s="34">
        <v>2</v>
      </c>
      <c r="Z378" s="35">
        <v>2800</v>
      </c>
      <c r="AA378" s="34">
        <v>2</v>
      </c>
      <c r="AB378" s="35">
        <v>2800</v>
      </c>
      <c r="AC378" s="34">
        <v>2</v>
      </c>
      <c r="AD378" s="35">
        <v>2800</v>
      </c>
      <c r="AE378" s="34">
        <v>2</v>
      </c>
      <c r="AF378" s="35">
        <v>2800</v>
      </c>
      <c r="AG378" s="19"/>
    </row>
    <row r="379" spans="2:33" ht="12" customHeight="1" x14ac:dyDescent="0.2">
      <c r="B379" s="26">
        <v>359</v>
      </c>
      <c r="C379" s="21" t="s">
        <v>431</v>
      </c>
      <c r="D379" s="30"/>
      <c r="E379" s="20"/>
      <c r="F379" s="20"/>
      <c r="G379" s="27">
        <f>G380</f>
        <v>11600</v>
      </c>
      <c r="H379" s="27">
        <f>H380</f>
        <v>11600</v>
      </c>
      <c r="I379" s="58"/>
      <c r="J379" s="24">
        <f>J380</f>
        <v>0</v>
      </c>
      <c r="K379" s="58"/>
      <c r="L379" s="24">
        <f>L380</f>
        <v>2900</v>
      </c>
      <c r="M379" s="58"/>
      <c r="N379" s="24">
        <f>N380</f>
        <v>0</v>
      </c>
      <c r="O379" s="58"/>
      <c r="P379" s="24">
        <f>P380</f>
        <v>0</v>
      </c>
      <c r="Q379" s="58"/>
      <c r="R379" s="24">
        <f>R380</f>
        <v>2900</v>
      </c>
      <c r="S379" s="58" t="s">
        <v>134</v>
      </c>
      <c r="T379" s="24">
        <f>T380</f>
        <v>0</v>
      </c>
      <c r="U379" s="58"/>
      <c r="V379" s="24">
        <f>V380</f>
        <v>0</v>
      </c>
      <c r="W379" s="58"/>
      <c r="X379" s="24">
        <f>X380</f>
        <v>2900</v>
      </c>
      <c r="Y379" s="58"/>
      <c r="Z379" s="24">
        <f>Z380</f>
        <v>0</v>
      </c>
      <c r="AA379" s="58"/>
      <c r="AB379" s="24">
        <f>AB380</f>
        <v>0</v>
      </c>
      <c r="AC379" s="58"/>
      <c r="AD379" s="24">
        <f>AD380</f>
        <v>2900</v>
      </c>
      <c r="AE379" s="58"/>
      <c r="AF379" s="24">
        <f>AF380</f>
        <v>0</v>
      </c>
      <c r="AG379" s="19"/>
    </row>
    <row r="380" spans="2:33" ht="13.5" customHeight="1" x14ac:dyDescent="0.2">
      <c r="B380" s="26"/>
      <c r="C380" s="29" t="s">
        <v>432</v>
      </c>
      <c r="D380" s="30">
        <v>4</v>
      </c>
      <c r="E380" s="44" t="s">
        <v>355</v>
      </c>
      <c r="F380" s="44">
        <v>2900</v>
      </c>
      <c r="G380" s="33">
        <f t="shared" si="62"/>
        <v>11600</v>
      </c>
      <c r="H380" s="33">
        <f>J380+L380+N380+P380+R380+T380+V380+X380+Z380+AB380+AD380+AF380</f>
        <v>11600</v>
      </c>
      <c r="I380" s="34">
        <v>0</v>
      </c>
      <c r="J380" s="35">
        <v>0</v>
      </c>
      <c r="K380" s="34">
        <v>1</v>
      </c>
      <c r="L380" s="35">
        <v>2900</v>
      </c>
      <c r="M380" s="34">
        <v>0</v>
      </c>
      <c r="N380" s="35">
        <v>0</v>
      </c>
      <c r="O380" s="34">
        <v>0</v>
      </c>
      <c r="P380" s="35">
        <v>0</v>
      </c>
      <c r="Q380" s="34">
        <v>1</v>
      </c>
      <c r="R380" s="35">
        <v>2900</v>
      </c>
      <c r="S380" s="34">
        <v>0</v>
      </c>
      <c r="T380" s="35">
        <v>0</v>
      </c>
      <c r="U380" s="34">
        <v>0</v>
      </c>
      <c r="V380" s="35">
        <v>0</v>
      </c>
      <c r="W380" s="34">
        <v>1</v>
      </c>
      <c r="X380" s="35">
        <v>2900</v>
      </c>
      <c r="Y380" s="34">
        <v>0</v>
      </c>
      <c r="Z380" s="35">
        <v>0</v>
      </c>
      <c r="AA380" s="34">
        <v>0</v>
      </c>
      <c r="AB380" s="35">
        <v>0</v>
      </c>
      <c r="AC380" s="34">
        <v>1</v>
      </c>
      <c r="AD380" s="35">
        <v>2900</v>
      </c>
      <c r="AE380" s="34">
        <v>0</v>
      </c>
      <c r="AF380" s="35">
        <v>0</v>
      </c>
      <c r="AG380" s="19"/>
    </row>
    <row r="381" spans="2:33" ht="24" customHeight="1" x14ac:dyDescent="0.2">
      <c r="B381" s="20">
        <v>3600</v>
      </c>
      <c r="C381" s="21" t="s">
        <v>433</v>
      </c>
      <c r="D381" s="46"/>
      <c r="E381" s="20"/>
      <c r="F381" s="20"/>
      <c r="G381" s="50">
        <f>G382+G384+G386</f>
        <v>193245.88</v>
      </c>
      <c r="H381" s="50">
        <f>H382+H384+H386</f>
        <v>193245.91000000003</v>
      </c>
      <c r="I381" s="51" t="s">
        <v>134</v>
      </c>
      <c r="J381" s="50">
        <f>J382+J384+J386</f>
        <v>13970.49</v>
      </c>
      <c r="K381" s="51" t="s">
        <v>134</v>
      </c>
      <c r="L381" s="50">
        <f>L382+L384+L386</f>
        <v>13970.49</v>
      </c>
      <c r="M381" s="51" t="s">
        <v>134</v>
      </c>
      <c r="N381" s="50">
        <f>N382+N384+N386</f>
        <v>14770.49</v>
      </c>
      <c r="O381" s="51"/>
      <c r="P381" s="50">
        <f>P382+P384+P386</f>
        <v>13970.49</v>
      </c>
      <c r="Q381" s="51"/>
      <c r="R381" s="50">
        <f>R382+R384+R386</f>
        <v>25970.489999999998</v>
      </c>
      <c r="S381" s="51"/>
      <c r="T381" s="50">
        <f>T382+T384+T386</f>
        <v>13970.49</v>
      </c>
      <c r="U381" s="51"/>
      <c r="V381" s="50">
        <f>V382+V384+V386</f>
        <v>13970.49</v>
      </c>
      <c r="W381" s="51"/>
      <c r="X381" s="50">
        <f>X382+X384+X386</f>
        <v>25970.489999999998</v>
      </c>
      <c r="Y381" s="51"/>
      <c r="Z381" s="50">
        <f>Z382+Z384+Z386</f>
        <v>13970.49</v>
      </c>
      <c r="AA381" s="51"/>
      <c r="AB381" s="50">
        <f>AB382+AB384+AB386</f>
        <v>13970.5</v>
      </c>
      <c r="AC381" s="51"/>
      <c r="AD381" s="50">
        <f>AD382+AD384+AD386</f>
        <v>13970.5</v>
      </c>
      <c r="AE381" s="51"/>
      <c r="AF381" s="50">
        <f>AF382+AF384+AF386</f>
        <v>14770.5</v>
      </c>
      <c r="AG381" s="19"/>
    </row>
    <row r="382" spans="2:33" ht="36.75" customHeight="1" x14ac:dyDescent="0.2">
      <c r="B382" s="26">
        <v>361</v>
      </c>
      <c r="C382" s="21" t="s">
        <v>434</v>
      </c>
      <c r="D382" s="46"/>
      <c r="E382" s="20"/>
      <c r="F382" s="20"/>
      <c r="G382" s="27">
        <f>G383</f>
        <v>167645.88</v>
      </c>
      <c r="H382" s="27">
        <f>H383</f>
        <v>167645.91000000003</v>
      </c>
      <c r="I382" s="51" t="s">
        <v>134</v>
      </c>
      <c r="J382" s="50">
        <f>J383</f>
        <v>13970.49</v>
      </c>
      <c r="K382" s="51" t="s">
        <v>134</v>
      </c>
      <c r="L382" s="50">
        <f>L383</f>
        <v>13970.49</v>
      </c>
      <c r="M382" s="51" t="s">
        <v>134</v>
      </c>
      <c r="N382" s="50">
        <f>N383</f>
        <v>13970.49</v>
      </c>
      <c r="O382" s="51"/>
      <c r="P382" s="50">
        <f>P383</f>
        <v>13970.49</v>
      </c>
      <c r="Q382" s="51"/>
      <c r="R382" s="50">
        <f>R383</f>
        <v>13970.49</v>
      </c>
      <c r="S382" s="51"/>
      <c r="T382" s="50">
        <f>T383</f>
        <v>13970.49</v>
      </c>
      <c r="U382" s="51"/>
      <c r="V382" s="50">
        <f>V383</f>
        <v>13970.49</v>
      </c>
      <c r="W382" s="51"/>
      <c r="X382" s="50">
        <f>X383</f>
        <v>13970.49</v>
      </c>
      <c r="Y382" s="51"/>
      <c r="Z382" s="50">
        <f>Z383</f>
        <v>13970.49</v>
      </c>
      <c r="AA382" s="51"/>
      <c r="AB382" s="50">
        <f>AB383</f>
        <v>13970.5</v>
      </c>
      <c r="AC382" s="51"/>
      <c r="AD382" s="50">
        <f>AD383</f>
        <v>13970.5</v>
      </c>
      <c r="AE382" s="51"/>
      <c r="AF382" s="50">
        <f>AF383</f>
        <v>13970.5</v>
      </c>
      <c r="AG382" s="19"/>
    </row>
    <row r="383" spans="2:33" ht="24" customHeight="1" x14ac:dyDescent="0.2">
      <c r="B383" s="26"/>
      <c r="C383" s="29" t="s">
        <v>435</v>
      </c>
      <c r="D383" s="30">
        <f>I383+K383+M383+O383+Q383+S383+U383+W383+Y383+AA383+AC383+AE383</f>
        <v>12</v>
      </c>
      <c r="E383" s="31" t="s">
        <v>355</v>
      </c>
      <c r="F383" s="35">
        <v>13970.49</v>
      </c>
      <c r="G383" s="33">
        <f t="shared" ref="G383:G385" si="66">D383*F383</f>
        <v>167645.88</v>
      </c>
      <c r="H383" s="33">
        <f>J383+L383+N383+P383+R383+T383+V383+X383+Z383+AB383+AD383+AF383</f>
        <v>167645.91000000003</v>
      </c>
      <c r="I383" s="34">
        <v>1</v>
      </c>
      <c r="J383" s="35">
        <v>13970.49</v>
      </c>
      <c r="K383" s="34">
        <v>1</v>
      </c>
      <c r="L383" s="35">
        <v>13970.49</v>
      </c>
      <c r="M383" s="34">
        <v>1</v>
      </c>
      <c r="N383" s="35">
        <v>13970.49</v>
      </c>
      <c r="O383" s="34">
        <v>1</v>
      </c>
      <c r="P383" s="35">
        <v>13970.49</v>
      </c>
      <c r="Q383" s="34">
        <v>1</v>
      </c>
      <c r="R383" s="35">
        <v>13970.49</v>
      </c>
      <c r="S383" s="34">
        <v>1</v>
      </c>
      <c r="T383" s="35">
        <v>13970.49</v>
      </c>
      <c r="U383" s="34">
        <v>1</v>
      </c>
      <c r="V383" s="35">
        <v>13970.49</v>
      </c>
      <c r="W383" s="34">
        <v>1</v>
      </c>
      <c r="X383" s="35">
        <v>13970.49</v>
      </c>
      <c r="Y383" s="34">
        <v>1</v>
      </c>
      <c r="Z383" s="35">
        <v>13970.49</v>
      </c>
      <c r="AA383" s="34">
        <v>1</v>
      </c>
      <c r="AB383" s="35">
        <v>13970.5</v>
      </c>
      <c r="AC383" s="34">
        <v>1</v>
      </c>
      <c r="AD383" s="35">
        <v>13970.5</v>
      </c>
      <c r="AE383" s="34">
        <v>1</v>
      </c>
      <c r="AF383" s="35">
        <v>13970.5</v>
      </c>
      <c r="AG383" s="19"/>
    </row>
    <row r="384" spans="2:33" ht="15" customHeight="1" x14ac:dyDescent="0.2">
      <c r="B384" s="26">
        <v>364</v>
      </c>
      <c r="C384" s="21" t="s">
        <v>436</v>
      </c>
      <c r="D384" s="30"/>
      <c r="E384" s="20"/>
      <c r="F384" s="20"/>
      <c r="G384" s="27">
        <f>G385</f>
        <v>1600</v>
      </c>
      <c r="H384" s="27">
        <f>H385</f>
        <v>1600</v>
      </c>
      <c r="I384" s="58" t="s">
        <v>134</v>
      </c>
      <c r="J384" s="24">
        <f>J385</f>
        <v>0</v>
      </c>
      <c r="K384" s="58" t="s">
        <v>134</v>
      </c>
      <c r="L384" s="24">
        <f>L385</f>
        <v>0</v>
      </c>
      <c r="M384" s="58" t="s">
        <v>134</v>
      </c>
      <c r="N384" s="24">
        <f>N385</f>
        <v>800</v>
      </c>
      <c r="O384" s="58" t="s">
        <v>134</v>
      </c>
      <c r="P384" s="24">
        <f>P385</f>
        <v>0</v>
      </c>
      <c r="Q384" s="58" t="s">
        <v>134</v>
      </c>
      <c r="R384" s="24">
        <f>R385</f>
        <v>0</v>
      </c>
      <c r="S384" s="58" t="s">
        <v>134</v>
      </c>
      <c r="T384" s="24">
        <f>T385</f>
        <v>0</v>
      </c>
      <c r="U384" s="58" t="s">
        <v>134</v>
      </c>
      <c r="V384" s="24">
        <f>V385</f>
        <v>0</v>
      </c>
      <c r="W384" s="58" t="s">
        <v>134</v>
      </c>
      <c r="X384" s="24">
        <f>X385</f>
        <v>0</v>
      </c>
      <c r="Y384" s="58" t="s">
        <v>134</v>
      </c>
      <c r="Z384" s="24">
        <f>Z385</f>
        <v>0</v>
      </c>
      <c r="AA384" s="58" t="s">
        <v>134</v>
      </c>
      <c r="AB384" s="24">
        <f>AB385</f>
        <v>0</v>
      </c>
      <c r="AC384" s="58" t="s">
        <v>134</v>
      </c>
      <c r="AD384" s="24">
        <f>AD385</f>
        <v>0</v>
      </c>
      <c r="AE384" s="58"/>
      <c r="AF384" s="24">
        <f>AF385</f>
        <v>800</v>
      </c>
      <c r="AG384" s="19"/>
    </row>
    <row r="385" spans="2:33" ht="25.5" customHeight="1" x14ac:dyDescent="0.2">
      <c r="B385" s="26"/>
      <c r="C385" s="29" t="s">
        <v>437</v>
      </c>
      <c r="D385" s="30">
        <v>2</v>
      </c>
      <c r="E385" s="44" t="s">
        <v>438</v>
      </c>
      <c r="F385" s="44">
        <v>800</v>
      </c>
      <c r="G385" s="33">
        <f t="shared" si="66"/>
        <v>1600</v>
      </c>
      <c r="H385" s="33">
        <f>J385+L385+N385+P385+R385+T385+V385+X385+Z385+AB385+AD385+AF385</f>
        <v>1600</v>
      </c>
      <c r="I385" s="34">
        <v>0</v>
      </c>
      <c r="J385" s="35">
        <v>0</v>
      </c>
      <c r="K385" s="34">
        <v>0</v>
      </c>
      <c r="L385" s="35">
        <v>0</v>
      </c>
      <c r="M385" s="34">
        <v>1</v>
      </c>
      <c r="N385" s="35">
        <v>800</v>
      </c>
      <c r="O385" s="34">
        <v>0</v>
      </c>
      <c r="P385" s="35">
        <v>0</v>
      </c>
      <c r="Q385" s="34">
        <v>0</v>
      </c>
      <c r="R385" s="35">
        <v>0</v>
      </c>
      <c r="S385" s="34">
        <v>0</v>
      </c>
      <c r="T385" s="35">
        <v>0</v>
      </c>
      <c r="U385" s="34">
        <v>0</v>
      </c>
      <c r="V385" s="35">
        <v>0</v>
      </c>
      <c r="W385" s="34">
        <v>0</v>
      </c>
      <c r="X385" s="35">
        <v>0</v>
      </c>
      <c r="Y385" s="34">
        <v>0</v>
      </c>
      <c r="Z385" s="35">
        <v>0</v>
      </c>
      <c r="AA385" s="34">
        <v>0</v>
      </c>
      <c r="AB385" s="35">
        <v>0</v>
      </c>
      <c r="AC385" s="34">
        <v>0</v>
      </c>
      <c r="AD385" s="35">
        <v>0</v>
      </c>
      <c r="AE385" s="34">
        <v>1</v>
      </c>
      <c r="AF385" s="35">
        <v>800</v>
      </c>
      <c r="AG385" s="19"/>
    </row>
    <row r="386" spans="2:33" ht="25.5" customHeight="1" x14ac:dyDescent="0.2">
      <c r="B386" s="26">
        <v>365</v>
      </c>
      <c r="C386" s="21" t="s">
        <v>439</v>
      </c>
      <c r="D386" s="30"/>
      <c r="E386" s="20"/>
      <c r="F386" s="20"/>
      <c r="G386" s="27">
        <f>G387</f>
        <v>24000</v>
      </c>
      <c r="H386" s="27">
        <f>H387</f>
        <v>24000</v>
      </c>
      <c r="I386" s="58" t="s">
        <v>134</v>
      </c>
      <c r="J386" s="24">
        <f>J387</f>
        <v>0</v>
      </c>
      <c r="K386" s="58" t="s">
        <v>134</v>
      </c>
      <c r="L386" s="24">
        <f>L387</f>
        <v>0</v>
      </c>
      <c r="M386" s="58" t="s">
        <v>134</v>
      </c>
      <c r="N386" s="24">
        <f>N387</f>
        <v>0</v>
      </c>
      <c r="O386" s="58" t="s">
        <v>134</v>
      </c>
      <c r="P386" s="24">
        <f>P387</f>
        <v>0</v>
      </c>
      <c r="Q386" s="58" t="s">
        <v>134</v>
      </c>
      <c r="R386" s="24">
        <f>R387</f>
        <v>12000</v>
      </c>
      <c r="S386" s="58" t="s">
        <v>134</v>
      </c>
      <c r="T386" s="24">
        <f>T387</f>
        <v>0</v>
      </c>
      <c r="U386" s="58" t="s">
        <v>134</v>
      </c>
      <c r="V386" s="24">
        <f>V387</f>
        <v>0</v>
      </c>
      <c r="W386" s="58" t="s">
        <v>134</v>
      </c>
      <c r="X386" s="24">
        <f>X387</f>
        <v>12000</v>
      </c>
      <c r="Y386" s="58" t="s">
        <v>134</v>
      </c>
      <c r="Z386" s="24">
        <f>Z387</f>
        <v>0</v>
      </c>
      <c r="AA386" s="58" t="s">
        <v>134</v>
      </c>
      <c r="AB386" s="24">
        <f>AB387</f>
        <v>0</v>
      </c>
      <c r="AC386" s="58" t="s">
        <v>134</v>
      </c>
      <c r="AD386" s="24">
        <f>AD387</f>
        <v>0</v>
      </c>
      <c r="AE386" s="58"/>
      <c r="AF386" s="24">
        <f>AF387</f>
        <v>0</v>
      </c>
      <c r="AG386" s="19"/>
    </row>
    <row r="387" spans="2:33" ht="25.5" customHeight="1" x14ac:dyDescent="0.2">
      <c r="B387" s="26"/>
      <c r="C387" s="29" t="s">
        <v>440</v>
      </c>
      <c r="D387" s="30">
        <v>2</v>
      </c>
      <c r="E387" s="44" t="s">
        <v>355</v>
      </c>
      <c r="F387" s="44">
        <v>12000</v>
      </c>
      <c r="G387" s="33">
        <f t="shared" ref="G387" si="67">D387*F387</f>
        <v>24000</v>
      </c>
      <c r="H387" s="33">
        <f>J387+L387+N387+P387+R387+T387+V387+X387+Z387+AB387+AD387+AF387</f>
        <v>24000</v>
      </c>
      <c r="I387" s="34">
        <v>0</v>
      </c>
      <c r="J387" s="35">
        <v>0</v>
      </c>
      <c r="K387" s="34">
        <v>0</v>
      </c>
      <c r="L387" s="35">
        <v>0</v>
      </c>
      <c r="M387" s="34">
        <v>0</v>
      </c>
      <c r="N387" s="35">
        <v>0</v>
      </c>
      <c r="O387" s="34">
        <v>0</v>
      </c>
      <c r="P387" s="35">
        <v>0</v>
      </c>
      <c r="Q387" s="34">
        <v>1</v>
      </c>
      <c r="R387" s="35">
        <v>12000</v>
      </c>
      <c r="S387" s="34">
        <v>0</v>
      </c>
      <c r="T387" s="35">
        <v>0</v>
      </c>
      <c r="U387" s="34">
        <v>0</v>
      </c>
      <c r="V387" s="35">
        <v>0</v>
      </c>
      <c r="W387" s="34">
        <v>1</v>
      </c>
      <c r="X387" s="35">
        <v>12000</v>
      </c>
      <c r="Y387" s="34">
        <v>0</v>
      </c>
      <c r="Z387" s="35">
        <v>0</v>
      </c>
      <c r="AA387" s="34">
        <v>0</v>
      </c>
      <c r="AB387" s="35">
        <v>0</v>
      </c>
      <c r="AC387" s="34">
        <v>0</v>
      </c>
      <c r="AD387" s="35">
        <v>0</v>
      </c>
      <c r="AE387" s="34">
        <v>0</v>
      </c>
      <c r="AF387" s="35">
        <v>0</v>
      </c>
      <c r="AG387" s="19"/>
    </row>
    <row r="388" spans="2:33" ht="15" customHeight="1" x14ac:dyDescent="0.2">
      <c r="B388" s="20">
        <v>3700</v>
      </c>
      <c r="C388" s="21" t="s">
        <v>441</v>
      </c>
      <c r="D388" s="46"/>
      <c r="E388" s="20"/>
      <c r="F388" s="20"/>
      <c r="G388" s="50">
        <f>G389+G391+G393+G395+G397</f>
        <v>678124</v>
      </c>
      <c r="H388" s="50">
        <f>H389+H391+H393+H395+H397</f>
        <v>678084</v>
      </c>
      <c r="I388" s="51" t="s">
        <v>134</v>
      </c>
      <c r="J388" s="50">
        <f>J389+J391+J393+J395+J397</f>
        <v>58326.630000000005</v>
      </c>
      <c r="K388" s="51" t="s">
        <v>134</v>
      </c>
      <c r="L388" s="50">
        <f>L389+L391+L393+L395+L397</f>
        <v>58326.67</v>
      </c>
      <c r="M388" s="51"/>
      <c r="N388" s="50">
        <f>N389+N391+N393+N395+N397</f>
        <v>58326.67</v>
      </c>
      <c r="O388" s="51"/>
      <c r="P388" s="50">
        <f>P389+P391+P393+P395+P397</f>
        <v>65221.34</v>
      </c>
      <c r="Q388" s="51"/>
      <c r="R388" s="50">
        <f>R389+R391+R393+R395+R397</f>
        <v>60460</v>
      </c>
      <c r="S388" s="51"/>
      <c r="T388" s="50">
        <f>T389+T391+T393+T395+T397</f>
        <v>62193.34</v>
      </c>
      <c r="U388" s="51"/>
      <c r="V388" s="50">
        <f>V389+V391+V393+V395+V397</f>
        <v>57488</v>
      </c>
      <c r="W388" s="51"/>
      <c r="X388" s="50">
        <f>X389+X391+X393+X395+X397</f>
        <v>68193.34</v>
      </c>
      <c r="Y388" s="51"/>
      <c r="Z388" s="50">
        <f>SUM(Z389+Z391+Z393+Z397)</f>
        <v>45258</v>
      </c>
      <c r="AA388" s="51"/>
      <c r="AB388" s="50">
        <f>SUM(AB389+AB391+AB393+AB397)</f>
        <v>49963.34</v>
      </c>
      <c r="AC388" s="51"/>
      <c r="AD388" s="50">
        <f>SUM(AD389+AD391+AD393+AD397)</f>
        <v>46096.67</v>
      </c>
      <c r="AE388" s="51"/>
      <c r="AF388" s="50">
        <f>SUM(AF389+AF391+AF393+AF397)</f>
        <v>42230</v>
      </c>
      <c r="AG388" s="19"/>
    </row>
    <row r="389" spans="2:33" ht="15" customHeight="1" x14ac:dyDescent="0.2">
      <c r="B389" s="26">
        <v>371</v>
      </c>
      <c r="C389" s="21" t="s">
        <v>442</v>
      </c>
      <c r="D389" s="30"/>
      <c r="E389" s="20"/>
      <c r="F389" s="20"/>
      <c r="G389" s="27">
        <f>G390</f>
        <v>244600</v>
      </c>
      <c r="H389" s="27">
        <f>H390</f>
        <v>244600</v>
      </c>
      <c r="I389" s="58" t="s">
        <v>134</v>
      </c>
      <c r="J389" s="24">
        <f>J390</f>
        <v>24460</v>
      </c>
      <c r="K389" s="58" t="s">
        <v>134</v>
      </c>
      <c r="L389" s="24">
        <f>L390</f>
        <v>24460</v>
      </c>
      <c r="M389" s="58"/>
      <c r="N389" s="24">
        <f>N390</f>
        <v>24460</v>
      </c>
      <c r="O389" s="58"/>
      <c r="P389" s="24">
        <f>P390</f>
        <v>24460</v>
      </c>
      <c r="Q389" s="58"/>
      <c r="R389" s="24">
        <f>R390</f>
        <v>24460</v>
      </c>
      <c r="S389" s="58"/>
      <c r="T389" s="24">
        <f>T390</f>
        <v>24460</v>
      </c>
      <c r="U389" s="58"/>
      <c r="V389" s="24">
        <f>V390</f>
        <v>24460</v>
      </c>
      <c r="W389" s="58"/>
      <c r="X389" s="24">
        <f>X390</f>
        <v>24460</v>
      </c>
      <c r="Y389" s="58"/>
      <c r="Z389" s="24">
        <f>Z390</f>
        <v>12230</v>
      </c>
      <c r="AA389" s="58"/>
      <c r="AB389" s="24">
        <f>AB390</f>
        <v>12230</v>
      </c>
      <c r="AC389" s="58"/>
      <c r="AD389" s="24">
        <f>AD390</f>
        <v>12230</v>
      </c>
      <c r="AE389" s="58"/>
      <c r="AF389" s="24">
        <f>AF390</f>
        <v>12230</v>
      </c>
      <c r="AG389" s="19"/>
    </row>
    <row r="390" spans="2:33" ht="21.75" customHeight="1" x14ac:dyDescent="0.2">
      <c r="B390" s="26"/>
      <c r="C390" s="29" t="s">
        <v>443</v>
      </c>
      <c r="D390" s="30">
        <f>I390+K390+M390+O390+Q390+S390+U390+W390+Y390+AA390+AC390+AE390</f>
        <v>20</v>
      </c>
      <c r="E390" s="31" t="s">
        <v>444</v>
      </c>
      <c r="F390" s="35">
        <v>12230</v>
      </c>
      <c r="G390" s="33">
        <f t="shared" ref="G390" si="68">D390*F390</f>
        <v>244600</v>
      </c>
      <c r="H390" s="33">
        <f>J390+L390+N390+P390+R390+T390+V390+X390+Z390+AB390+AD390+AF390</f>
        <v>244600</v>
      </c>
      <c r="I390" s="34">
        <v>2</v>
      </c>
      <c r="J390" s="35">
        <v>24460</v>
      </c>
      <c r="K390" s="34">
        <v>2</v>
      </c>
      <c r="L390" s="35">
        <v>24460</v>
      </c>
      <c r="M390" s="34">
        <v>2</v>
      </c>
      <c r="N390" s="35">
        <v>24460</v>
      </c>
      <c r="O390" s="34">
        <v>2</v>
      </c>
      <c r="P390" s="35">
        <v>24460</v>
      </c>
      <c r="Q390" s="34">
        <v>2</v>
      </c>
      <c r="R390" s="35">
        <v>24460</v>
      </c>
      <c r="S390" s="34">
        <v>2</v>
      </c>
      <c r="T390" s="35">
        <v>24460</v>
      </c>
      <c r="U390" s="34">
        <v>2</v>
      </c>
      <c r="V390" s="35">
        <v>24460</v>
      </c>
      <c r="W390" s="34">
        <v>2</v>
      </c>
      <c r="X390" s="35">
        <v>24460</v>
      </c>
      <c r="Y390" s="34">
        <v>1</v>
      </c>
      <c r="Z390" s="35">
        <v>12230</v>
      </c>
      <c r="AA390" s="34">
        <v>1</v>
      </c>
      <c r="AB390" s="35">
        <v>12230</v>
      </c>
      <c r="AC390" s="34">
        <v>1</v>
      </c>
      <c r="AD390" s="35">
        <v>12230</v>
      </c>
      <c r="AE390" s="34">
        <v>1</v>
      </c>
      <c r="AF390" s="35">
        <v>12230</v>
      </c>
      <c r="AG390" s="19"/>
    </row>
    <row r="391" spans="2:33" ht="15.75" customHeight="1" x14ac:dyDescent="0.2">
      <c r="B391" s="26">
        <v>372</v>
      </c>
      <c r="C391" s="21" t="s">
        <v>445</v>
      </c>
      <c r="D391" s="46"/>
      <c r="E391" s="20"/>
      <c r="F391" s="20"/>
      <c r="G391" s="27">
        <f>G392</f>
        <v>46440</v>
      </c>
      <c r="H391" s="27">
        <f>H392</f>
        <v>46400</v>
      </c>
      <c r="I391" s="51" t="s">
        <v>134</v>
      </c>
      <c r="J391" s="50">
        <f>J392</f>
        <v>3866.63</v>
      </c>
      <c r="K391" s="51" t="s">
        <v>134</v>
      </c>
      <c r="L391" s="50">
        <f>L392</f>
        <v>3866.67</v>
      </c>
      <c r="M391" s="51" t="s">
        <v>134</v>
      </c>
      <c r="N391" s="50">
        <f>N392</f>
        <v>3866.67</v>
      </c>
      <c r="O391" s="51" t="s">
        <v>134</v>
      </c>
      <c r="P391" s="50">
        <f>P392</f>
        <v>7733.34</v>
      </c>
      <c r="Q391" s="51" t="s">
        <v>134</v>
      </c>
      <c r="R391" s="50">
        <f>R392</f>
        <v>0</v>
      </c>
      <c r="S391" s="51" t="s">
        <v>134</v>
      </c>
      <c r="T391" s="50">
        <f>T392</f>
        <v>7733.34</v>
      </c>
      <c r="U391" s="51" t="s">
        <v>134</v>
      </c>
      <c r="V391" s="50">
        <f>V392</f>
        <v>0</v>
      </c>
      <c r="W391" s="51" t="s">
        <v>134</v>
      </c>
      <c r="X391" s="50">
        <f>X392</f>
        <v>7733.34</v>
      </c>
      <c r="Y391" s="51" t="s">
        <v>134</v>
      </c>
      <c r="Z391" s="50">
        <f>Z392</f>
        <v>0</v>
      </c>
      <c r="AA391" s="51" t="s">
        <v>134</v>
      </c>
      <c r="AB391" s="50">
        <f>AB392</f>
        <v>7733.34</v>
      </c>
      <c r="AC391" s="51" t="s">
        <v>134</v>
      </c>
      <c r="AD391" s="50">
        <f>AD392</f>
        <v>3866.67</v>
      </c>
      <c r="AE391" s="51" t="s">
        <v>134</v>
      </c>
      <c r="AF391" s="50">
        <f>AF392</f>
        <v>0</v>
      </c>
      <c r="AG391" s="19"/>
    </row>
    <row r="392" spans="2:33" ht="24" customHeight="1" x14ac:dyDescent="0.2">
      <c r="B392" s="26"/>
      <c r="C392" s="29" t="s">
        <v>446</v>
      </c>
      <c r="D392" s="46">
        <f>I392+K392+M392+O392+Q392+S392+U392+W392+Y392+AA392+AC392+AE392</f>
        <v>24</v>
      </c>
      <c r="E392" s="31" t="s">
        <v>444</v>
      </c>
      <c r="F392" s="31">
        <v>1935</v>
      </c>
      <c r="G392" s="33">
        <f t="shared" ref="G392" si="69">D392*F392</f>
        <v>46440</v>
      </c>
      <c r="H392" s="33">
        <f>J392+L392+N392+P392+R392+T392+V392+X392+Z392+AB392+AD392+AF392</f>
        <v>46400</v>
      </c>
      <c r="I392" s="54">
        <v>2</v>
      </c>
      <c r="J392" s="53">
        <v>3866.63</v>
      </c>
      <c r="K392" s="54">
        <v>2</v>
      </c>
      <c r="L392" s="53">
        <v>3866.67</v>
      </c>
      <c r="M392" s="54">
        <v>2</v>
      </c>
      <c r="N392" s="53">
        <v>3866.67</v>
      </c>
      <c r="O392" s="54">
        <v>4</v>
      </c>
      <c r="P392" s="53">
        <v>7733.34</v>
      </c>
      <c r="Q392" s="54">
        <v>0</v>
      </c>
      <c r="R392" s="53">
        <v>0</v>
      </c>
      <c r="S392" s="54">
        <v>4</v>
      </c>
      <c r="T392" s="53">
        <v>7733.34</v>
      </c>
      <c r="U392" s="54">
        <v>0</v>
      </c>
      <c r="V392" s="53">
        <v>0</v>
      </c>
      <c r="W392" s="54">
        <v>4</v>
      </c>
      <c r="X392" s="53">
        <v>7733.34</v>
      </c>
      <c r="Y392" s="54">
        <v>0</v>
      </c>
      <c r="Z392" s="53">
        <v>0</v>
      </c>
      <c r="AA392" s="54">
        <v>4</v>
      </c>
      <c r="AB392" s="53">
        <v>7733.34</v>
      </c>
      <c r="AC392" s="54">
        <v>2</v>
      </c>
      <c r="AD392" s="53">
        <v>3866.67</v>
      </c>
      <c r="AE392" s="54">
        <v>0</v>
      </c>
      <c r="AF392" s="53">
        <v>0</v>
      </c>
      <c r="AG392" s="19"/>
    </row>
    <row r="393" spans="2:33" ht="12.75" customHeight="1" x14ac:dyDescent="0.2">
      <c r="B393" s="26">
        <v>375</v>
      </c>
      <c r="C393" s="21" t="s">
        <v>447</v>
      </c>
      <c r="D393" s="46"/>
      <c r="E393" s="20"/>
      <c r="F393" s="20"/>
      <c r="G393" s="27">
        <f>G394</f>
        <v>360000</v>
      </c>
      <c r="H393" s="27">
        <f>H394</f>
        <v>360000</v>
      </c>
      <c r="I393" s="51" t="s">
        <v>134</v>
      </c>
      <c r="J393" s="50">
        <f>J394</f>
        <v>30000</v>
      </c>
      <c r="K393" s="51" t="s">
        <v>134</v>
      </c>
      <c r="L393" s="50">
        <f>L394</f>
        <v>30000</v>
      </c>
      <c r="M393" s="51" t="s">
        <v>134</v>
      </c>
      <c r="N393" s="50">
        <f>N394</f>
        <v>30000</v>
      </c>
      <c r="O393" s="51" t="s">
        <v>134</v>
      </c>
      <c r="P393" s="50">
        <f>P394</f>
        <v>30000</v>
      </c>
      <c r="Q393" s="51" t="s">
        <v>134</v>
      </c>
      <c r="R393" s="50">
        <f>R394</f>
        <v>30000</v>
      </c>
      <c r="S393" s="51" t="s">
        <v>134</v>
      </c>
      <c r="T393" s="50">
        <f>T394</f>
        <v>30000</v>
      </c>
      <c r="U393" s="51" t="s">
        <v>134</v>
      </c>
      <c r="V393" s="50">
        <f>V394</f>
        <v>30000</v>
      </c>
      <c r="W393" s="51" t="s">
        <v>134</v>
      </c>
      <c r="X393" s="50">
        <f>X394</f>
        <v>30000</v>
      </c>
      <c r="Y393" s="51" t="s">
        <v>134</v>
      </c>
      <c r="Z393" s="50">
        <f>Z394</f>
        <v>30000</v>
      </c>
      <c r="AA393" s="51" t="s">
        <v>134</v>
      </c>
      <c r="AB393" s="50">
        <f>AB394</f>
        <v>30000</v>
      </c>
      <c r="AC393" s="51" t="s">
        <v>134</v>
      </c>
      <c r="AD393" s="50">
        <f>AD394</f>
        <v>30000</v>
      </c>
      <c r="AE393" s="51" t="s">
        <v>134</v>
      </c>
      <c r="AF393" s="50">
        <f>AF394</f>
        <v>30000</v>
      </c>
      <c r="AG393" s="19"/>
    </row>
    <row r="394" spans="2:33" ht="24.75" customHeight="1" x14ac:dyDescent="0.2">
      <c r="B394" s="26"/>
      <c r="C394" s="29" t="s">
        <v>448</v>
      </c>
      <c r="D394" s="46">
        <f>I394+K394+M394+O394+Q394+S394+U394+W394+Y394+AA394+AC394+AE394</f>
        <v>120</v>
      </c>
      <c r="E394" s="31" t="s">
        <v>449</v>
      </c>
      <c r="F394" s="31">
        <v>3000</v>
      </c>
      <c r="G394" s="33">
        <f t="shared" ref="G394:G398" si="70">D394*F394</f>
        <v>360000</v>
      </c>
      <c r="H394" s="33">
        <f>J394+L394+N394+P394+R394+T394+V394+X394+Z394+AB394+AD394+AF394</f>
        <v>360000</v>
      </c>
      <c r="I394" s="54">
        <v>10</v>
      </c>
      <c r="J394" s="53">
        <v>30000</v>
      </c>
      <c r="K394" s="54">
        <v>10</v>
      </c>
      <c r="L394" s="53">
        <v>30000</v>
      </c>
      <c r="M394" s="54">
        <v>10</v>
      </c>
      <c r="N394" s="53">
        <v>30000</v>
      </c>
      <c r="O394" s="54">
        <v>10</v>
      </c>
      <c r="P394" s="53">
        <v>30000</v>
      </c>
      <c r="Q394" s="54">
        <v>10</v>
      </c>
      <c r="R394" s="53">
        <v>30000</v>
      </c>
      <c r="S394" s="54">
        <v>10</v>
      </c>
      <c r="T394" s="53">
        <v>30000</v>
      </c>
      <c r="U394" s="54">
        <v>10</v>
      </c>
      <c r="V394" s="53">
        <v>30000</v>
      </c>
      <c r="W394" s="54">
        <v>10</v>
      </c>
      <c r="X394" s="53">
        <v>30000</v>
      </c>
      <c r="Y394" s="54">
        <v>10</v>
      </c>
      <c r="Z394" s="53">
        <v>30000</v>
      </c>
      <c r="AA394" s="54">
        <v>10</v>
      </c>
      <c r="AB394" s="53">
        <v>30000</v>
      </c>
      <c r="AC394" s="54">
        <v>10</v>
      </c>
      <c r="AD394" s="53">
        <v>30000</v>
      </c>
      <c r="AE394" s="54">
        <v>10</v>
      </c>
      <c r="AF394" s="53">
        <v>30000</v>
      </c>
      <c r="AG394" s="19"/>
    </row>
    <row r="395" spans="2:33" ht="17.25" customHeight="1" x14ac:dyDescent="0.2">
      <c r="B395" s="26">
        <v>376</v>
      </c>
      <c r="C395" s="21" t="s">
        <v>450</v>
      </c>
      <c r="D395" s="46"/>
      <c r="E395" s="20"/>
      <c r="F395" s="20"/>
      <c r="G395" s="27">
        <f>G396</f>
        <v>18000</v>
      </c>
      <c r="H395" s="27">
        <f>H396</f>
        <v>18000</v>
      </c>
      <c r="I395" s="51" t="s">
        <v>134</v>
      </c>
      <c r="J395" s="50">
        <f>J396</f>
        <v>0</v>
      </c>
      <c r="K395" s="51" t="s">
        <v>134</v>
      </c>
      <c r="L395" s="50">
        <f>L396</f>
        <v>0</v>
      </c>
      <c r="M395" s="51" t="s">
        <v>134</v>
      </c>
      <c r="N395" s="50">
        <f>N396</f>
        <v>0</v>
      </c>
      <c r="O395" s="51" t="s">
        <v>134</v>
      </c>
      <c r="P395" s="50">
        <f>P396</f>
        <v>0</v>
      </c>
      <c r="Q395" s="51" t="s">
        <v>134</v>
      </c>
      <c r="R395" s="50">
        <f>R396</f>
        <v>6000</v>
      </c>
      <c r="S395" s="51" t="s">
        <v>134</v>
      </c>
      <c r="T395" s="50">
        <f>T396</f>
        <v>0</v>
      </c>
      <c r="U395" s="51" t="s">
        <v>134</v>
      </c>
      <c r="V395" s="50">
        <f>V396</f>
        <v>0</v>
      </c>
      <c r="W395" s="51" t="s">
        <v>134</v>
      </c>
      <c r="X395" s="50">
        <f>X396</f>
        <v>6000</v>
      </c>
      <c r="Y395" s="51" t="s">
        <v>134</v>
      </c>
      <c r="Z395" s="50">
        <f>Z396</f>
        <v>0</v>
      </c>
      <c r="AA395" s="51" t="s">
        <v>134</v>
      </c>
      <c r="AB395" s="50">
        <f>AB396</f>
        <v>0</v>
      </c>
      <c r="AC395" s="51" t="s">
        <v>134</v>
      </c>
      <c r="AD395" s="50">
        <f>AD396</f>
        <v>0</v>
      </c>
      <c r="AE395" s="51" t="s">
        <v>134</v>
      </c>
      <c r="AF395" s="50">
        <f>AF396</f>
        <v>6000</v>
      </c>
      <c r="AG395" s="19"/>
    </row>
    <row r="396" spans="2:33" ht="24.75" customHeight="1" x14ac:dyDescent="0.2">
      <c r="B396" s="26"/>
      <c r="C396" s="29" t="s">
        <v>451</v>
      </c>
      <c r="D396" s="46">
        <v>3</v>
      </c>
      <c r="E396" s="31" t="s">
        <v>449</v>
      </c>
      <c r="F396" s="31">
        <v>6000</v>
      </c>
      <c r="G396" s="33">
        <f t="shared" si="70"/>
        <v>18000</v>
      </c>
      <c r="H396" s="33">
        <f>J396+L396+N396+P396+R396+T396+V396+X396+Z396+AB396+AD396+AF396</f>
        <v>18000</v>
      </c>
      <c r="I396" s="54">
        <v>0</v>
      </c>
      <c r="J396" s="53">
        <v>0</v>
      </c>
      <c r="K396" s="54">
        <v>0</v>
      </c>
      <c r="L396" s="53">
        <v>0</v>
      </c>
      <c r="M396" s="54">
        <v>0</v>
      </c>
      <c r="N396" s="53">
        <v>0</v>
      </c>
      <c r="O396" s="54">
        <v>0</v>
      </c>
      <c r="P396" s="53">
        <v>0</v>
      </c>
      <c r="Q396" s="54">
        <v>1</v>
      </c>
      <c r="R396" s="53">
        <v>6000</v>
      </c>
      <c r="S396" s="54">
        <v>0</v>
      </c>
      <c r="T396" s="53">
        <v>0</v>
      </c>
      <c r="U396" s="54">
        <v>0</v>
      </c>
      <c r="V396" s="53">
        <v>0</v>
      </c>
      <c r="W396" s="54">
        <v>1</v>
      </c>
      <c r="X396" s="53">
        <v>6000</v>
      </c>
      <c r="Y396" s="54">
        <v>0</v>
      </c>
      <c r="Z396" s="53">
        <v>0</v>
      </c>
      <c r="AA396" s="54">
        <v>0</v>
      </c>
      <c r="AB396" s="53">
        <v>0</v>
      </c>
      <c r="AC396" s="54">
        <v>0</v>
      </c>
      <c r="AD396" s="53">
        <v>0</v>
      </c>
      <c r="AE396" s="54">
        <v>1</v>
      </c>
      <c r="AF396" s="53">
        <v>6000</v>
      </c>
      <c r="AG396" s="19"/>
    </row>
    <row r="397" spans="2:33" ht="16.5" customHeight="1" x14ac:dyDescent="0.2">
      <c r="B397" s="26">
        <v>379</v>
      </c>
      <c r="C397" s="21" t="s">
        <v>452</v>
      </c>
      <c r="D397" s="46"/>
      <c r="E397" s="20"/>
      <c r="F397" s="20"/>
      <c r="G397" s="27">
        <f>G398</f>
        <v>9084</v>
      </c>
      <c r="H397" s="27">
        <f>H398</f>
        <v>9084</v>
      </c>
      <c r="I397" s="51" t="s">
        <v>134</v>
      </c>
      <c r="J397" s="50">
        <f>J398</f>
        <v>0</v>
      </c>
      <c r="K397" s="51" t="s">
        <v>134</v>
      </c>
      <c r="L397" s="50">
        <f>L398</f>
        <v>0</v>
      </c>
      <c r="M397" s="51" t="s">
        <v>134</v>
      </c>
      <c r="N397" s="50">
        <f>N398</f>
        <v>0</v>
      </c>
      <c r="O397" s="51" t="s">
        <v>134</v>
      </c>
      <c r="P397" s="50">
        <f>P398</f>
        <v>3028</v>
      </c>
      <c r="Q397" s="51" t="s">
        <v>134</v>
      </c>
      <c r="R397" s="50">
        <f>R398</f>
        <v>0</v>
      </c>
      <c r="S397" s="51" t="s">
        <v>134</v>
      </c>
      <c r="T397" s="50">
        <f>T398</f>
        <v>0</v>
      </c>
      <c r="U397" s="51" t="s">
        <v>134</v>
      </c>
      <c r="V397" s="50">
        <f>V398</f>
        <v>3028</v>
      </c>
      <c r="W397" s="51" t="s">
        <v>134</v>
      </c>
      <c r="X397" s="50">
        <f>X398</f>
        <v>0</v>
      </c>
      <c r="Y397" s="51" t="s">
        <v>134</v>
      </c>
      <c r="Z397" s="50">
        <f>Z398</f>
        <v>3028</v>
      </c>
      <c r="AA397" s="51" t="s">
        <v>134</v>
      </c>
      <c r="AB397" s="50">
        <f>AB398</f>
        <v>0</v>
      </c>
      <c r="AC397" s="51" t="s">
        <v>134</v>
      </c>
      <c r="AD397" s="50">
        <f>AD398</f>
        <v>0</v>
      </c>
      <c r="AE397" s="51" t="s">
        <v>134</v>
      </c>
      <c r="AF397" s="50">
        <f>AF398</f>
        <v>0</v>
      </c>
      <c r="AG397" s="19"/>
    </row>
    <row r="398" spans="2:33" ht="15.75" customHeight="1" x14ac:dyDescent="0.2">
      <c r="B398" s="26"/>
      <c r="C398" s="29" t="s">
        <v>453</v>
      </c>
      <c r="D398" s="30">
        <v>3</v>
      </c>
      <c r="E398" s="31" t="s">
        <v>355</v>
      </c>
      <c r="F398" s="44">
        <v>3028</v>
      </c>
      <c r="G398" s="33">
        <f t="shared" si="70"/>
        <v>9084</v>
      </c>
      <c r="H398" s="33">
        <f>J398+L398+N398+P398+R398+T398+V398+X398+Z398+AB398+AD398+AF398</f>
        <v>9084</v>
      </c>
      <c r="I398" s="34">
        <v>0</v>
      </c>
      <c r="J398" s="35">
        <v>0</v>
      </c>
      <c r="K398" s="34">
        <v>0</v>
      </c>
      <c r="L398" s="35">
        <v>0</v>
      </c>
      <c r="M398" s="34">
        <v>0</v>
      </c>
      <c r="N398" s="35">
        <v>0</v>
      </c>
      <c r="O398" s="34">
        <v>1</v>
      </c>
      <c r="P398" s="35">
        <v>3028</v>
      </c>
      <c r="Q398" s="34">
        <v>0</v>
      </c>
      <c r="R398" s="35">
        <v>0</v>
      </c>
      <c r="S398" s="34">
        <v>0</v>
      </c>
      <c r="T398" s="35">
        <v>0</v>
      </c>
      <c r="U398" s="34">
        <v>1</v>
      </c>
      <c r="V398" s="35">
        <v>3028</v>
      </c>
      <c r="W398" s="34">
        <v>0</v>
      </c>
      <c r="X398" s="35">
        <v>0</v>
      </c>
      <c r="Y398" s="34">
        <v>1</v>
      </c>
      <c r="Z398" s="35">
        <v>3028</v>
      </c>
      <c r="AA398" s="34">
        <v>0</v>
      </c>
      <c r="AB398" s="35">
        <v>0</v>
      </c>
      <c r="AC398" s="34">
        <v>0</v>
      </c>
      <c r="AD398" s="35">
        <v>0</v>
      </c>
      <c r="AE398" s="34">
        <v>0</v>
      </c>
      <c r="AF398" s="35">
        <v>0</v>
      </c>
      <c r="AG398" s="19"/>
    </row>
    <row r="399" spans="2:33" ht="14.25" customHeight="1" x14ac:dyDescent="0.2">
      <c r="B399" s="20">
        <v>3800</v>
      </c>
      <c r="C399" s="21" t="s">
        <v>454</v>
      </c>
      <c r="D399" s="30"/>
      <c r="E399" s="20"/>
      <c r="F399" s="20"/>
      <c r="G399" s="50">
        <f>SUM(G400,G402,G404,G406,G408)</f>
        <v>264500</v>
      </c>
      <c r="H399" s="50">
        <f>SUM(H400,H402,H404,H406,H408)</f>
        <v>264500</v>
      </c>
      <c r="I399" s="51" t="s">
        <v>134</v>
      </c>
      <c r="J399" s="50">
        <f>SUM(J400+J402+J404+J406+J408)</f>
        <v>0</v>
      </c>
      <c r="K399" s="51" t="s">
        <v>134</v>
      </c>
      <c r="L399" s="50">
        <f>SUM(L400+L402+L404+L406+L408)</f>
        <v>15000</v>
      </c>
      <c r="M399" s="51"/>
      <c r="N399" s="50">
        <f>SUM(N400+N402+N404+N406+N408)</f>
        <v>0</v>
      </c>
      <c r="O399" s="51"/>
      <c r="P399" s="50">
        <f>SUM(P400+P402+P404+P406+P408)</f>
        <v>55000</v>
      </c>
      <c r="Q399" s="51"/>
      <c r="R399" s="50">
        <f>SUM(R400+R402+R404+R406+R408)</f>
        <v>0</v>
      </c>
      <c r="S399" s="51"/>
      <c r="T399" s="50">
        <f>SUM(T400+T402+T404+T406+T408)</f>
        <v>20000</v>
      </c>
      <c r="U399" s="51"/>
      <c r="V399" s="50">
        <f>SUM(V400+V402+V404+V406+V408)</f>
        <v>55000</v>
      </c>
      <c r="W399" s="51"/>
      <c r="X399" s="50">
        <f>SUM(X400+X402+X404+X406+X408)</f>
        <v>40000</v>
      </c>
      <c r="Y399" s="51"/>
      <c r="Z399" s="50">
        <f>SUM(Z400+Z402+Z404+Z406+Z408)</f>
        <v>24500</v>
      </c>
      <c r="AA399" s="51"/>
      <c r="AB399" s="50">
        <f>SUM(AB400+AB402+AB404+AB406+AB408)</f>
        <v>40000</v>
      </c>
      <c r="AC399" s="51"/>
      <c r="AD399" s="50">
        <f>SUM(AD400+AD402+AD404+AD406+AD408)</f>
        <v>15000</v>
      </c>
      <c r="AE399" s="51"/>
      <c r="AF399" s="50">
        <f>SUM(AF400+AF402+AF404+AF406+AF408)</f>
        <v>0</v>
      </c>
      <c r="AG399" s="19"/>
    </row>
    <row r="400" spans="2:33" ht="14.25" customHeight="1" x14ac:dyDescent="0.2">
      <c r="B400" s="26">
        <v>381</v>
      </c>
      <c r="C400" s="21" t="s">
        <v>455</v>
      </c>
      <c r="D400" s="46"/>
      <c r="E400" s="20"/>
      <c r="F400" s="20"/>
      <c r="G400" s="27">
        <f>G401</f>
        <v>60000</v>
      </c>
      <c r="H400" s="27">
        <f>H401</f>
        <v>60000</v>
      </c>
      <c r="I400" s="51"/>
      <c r="J400" s="50">
        <f>J401</f>
        <v>0</v>
      </c>
      <c r="K400" s="51"/>
      <c r="L400" s="50">
        <f>L401</f>
        <v>15000</v>
      </c>
      <c r="M400" s="51"/>
      <c r="N400" s="50">
        <f>N401</f>
        <v>0</v>
      </c>
      <c r="O400" s="51"/>
      <c r="P400" s="50">
        <f>P401</f>
        <v>15000</v>
      </c>
      <c r="Q400" s="51"/>
      <c r="R400" s="50">
        <f>R401</f>
        <v>0</v>
      </c>
      <c r="S400" s="51"/>
      <c r="T400" s="50">
        <f>T401</f>
        <v>0</v>
      </c>
      <c r="U400" s="51"/>
      <c r="V400" s="50">
        <f>V401</f>
        <v>15000</v>
      </c>
      <c r="W400" s="51"/>
      <c r="X400" s="50">
        <f>X401</f>
        <v>0</v>
      </c>
      <c r="Y400" s="51"/>
      <c r="Z400" s="50">
        <f>Z401</f>
        <v>0</v>
      </c>
      <c r="AA400" s="51"/>
      <c r="AB400" s="50">
        <f>AB401</f>
        <v>0</v>
      </c>
      <c r="AC400" s="51"/>
      <c r="AD400" s="50">
        <f>AD401</f>
        <v>15000</v>
      </c>
      <c r="AE400" s="51"/>
      <c r="AF400" s="50">
        <f>AF401</f>
        <v>0</v>
      </c>
      <c r="AG400" s="19"/>
    </row>
    <row r="401" spans="2:33" ht="24.75" customHeight="1" x14ac:dyDescent="0.2">
      <c r="B401" s="26"/>
      <c r="C401" s="29" t="s">
        <v>456</v>
      </c>
      <c r="D401" s="30">
        <v>4</v>
      </c>
      <c r="E401" s="31" t="s">
        <v>355</v>
      </c>
      <c r="F401" s="44">
        <v>15000</v>
      </c>
      <c r="G401" s="33">
        <f>F401*D401</f>
        <v>60000</v>
      </c>
      <c r="H401" s="33">
        <f>J401+L401+N401+P401+R401+T401+V401+X401+Z401+AB401+AD401+AF401</f>
        <v>60000</v>
      </c>
      <c r="I401" s="54">
        <v>0</v>
      </c>
      <c r="J401" s="53">
        <v>0</v>
      </c>
      <c r="K401" s="54">
        <v>1</v>
      </c>
      <c r="L401" s="53">
        <v>15000</v>
      </c>
      <c r="M401" s="54">
        <v>0</v>
      </c>
      <c r="N401" s="53">
        <v>0</v>
      </c>
      <c r="O401" s="54">
        <v>1</v>
      </c>
      <c r="P401" s="53">
        <v>15000</v>
      </c>
      <c r="Q401" s="54">
        <v>0</v>
      </c>
      <c r="R401" s="53">
        <v>0</v>
      </c>
      <c r="S401" s="54">
        <v>0</v>
      </c>
      <c r="T401" s="53">
        <v>0</v>
      </c>
      <c r="U401" s="54">
        <v>1</v>
      </c>
      <c r="V401" s="53">
        <v>15000</v>
      </c>
      <c r="W401" s="54">
        <v>0</v>
      </c>
      <c r="X401" s="53">
        <v>0</v>
      </c>
      <c r="Y401" s="54">
        <v>0</v>
      </c>
      <c r="Z401" s="53">
        <v>0</v>
      </c>
      <c r="AA401" s="54">
        <v>0</v>
      </c>
      <c r="AB401" s="53">
        <v>0</v>
      </c>
      <c r="AC401" s="54">
        <v>1</v>
      </c>
      <c r="AD401" s="53">
        <v>15000</v>
      </c>
      <c r="AE401" s="54">
        <v>0</v>
      </c>
      <c r="AF401" s="53">
        <v>0</v>
      </c>
      <c r="AG401" s="19"/>
    </row>
    <row r="402" spans="2:33" ht="13.5" customHeight="1" x14ac:dyDescent="0.2">
      <c r="B402" s="26">
        <v>382</v>
      </c>
      <c r="C402" s="21" t="s">
        <v>457</v>
      </c>
      <c r="D402" s="46"/>
      <c r="E402" s="20"/>
      <c r="F402" s="20"/>
      <c r="G402" s="27">
        <f>G403</f>
        <v>24500</v>
      </c>
      <c r="H402" s="27">
        <f>H403</f>
        <v>24500</v>
      </c>
      <c r="I402" s="51">
        <v>0</v>
      </c>
      <c r="J402" s="50">
        <f>J403</f>
        <v>0</v>
      </c>
      <c r="K402" s="51" t="s">
        <v>134</v>
      </c>
      <c r="L402" s="50">
        <f>L403</f>
        <v>0</v>
      </c>
      <c r="M402" s="51" t="s">
        <v>134</v>
      </c>
      <c r="N402" s="50">
        <f>N403</f>
        <v>0</v>
      </c>
      <c r="O402" s="51" t="s">
        <v>134</v>
      </c>
      <c r="P402" s="50">
        <f>P403</f>
        <v>0</v>
      </c>
      <c r="Q402" s="51" t="s">
        <v>134</v>
      </c>
      <c r="R402" s="50">
        <f>R403</f>
        <v>0</v>
      </c>
      <c r="S402" s="51" t="s">
        <v>134</v>
      </c>
      <c r="T402" s="50">
        <f>T403</f>
        <v>0</v>
      </c>
      <c r="U402" s="51" t="s">
        <v>134</v>
      </c>
      <c r="V402" s="50">
        <f>V403</f>
        <v>0</v>
      </c>
      <c r="W402" s="51" t="s">
        <v>134</v>
      </c>
      <c r="X402" s="50">
        <f>X403</f>
        <v>0</v>
      </c>
      <c r="Y402" s="51" t="s">
        <v>134</v>
      </c>
      <c r="Z402" s="50">
        <f>Z403</f>
        <v>24500</v>
      </c>
      <c r="AA402" s="51" t="s">
        <v>134</v>
      </c>
      <c r="AB402" s="50">
        <f>AB403</f>
        <v>0</v>
      </c>
      <c r="AC402" s="51" t="s">
        <v>134</v>
      </c>
      <c r="AD402" s="50">
        <f>AD403</f>
        <v>0</v>
      </c>
      <c r="AE402" s="51" t="s">
        <v>134</v>
      </c>
      <c r="AF402" s="50">
        <f>AF403</f>
        <v>0</v>
      </c>
      <c r="AG402" s="19"/>
    </row>
    <row r="403" spans="2:33" ht="36" customHeight="1" x14ac:dyDescent="0.2">
      <c r="B403" s="26"/>
      <c r="C403" s="29" t="s">
        <v>458</v>
      </c>
      <c r="D403" s="30">
        <f>I403+K403+M403+O403+Q403+S403+U403+W403+Y403+AA403+AC403+AE403</f>
        <v>1</v>
      </c>
      <c r="E403" s="31" t="s">
        <v>459</v>
      </c>
      <c r="F403" s="33">
        <v>24500</v>
      </c>
      <c r="G403" s="33">
        <f>F403*D403</f>
        <v>24500</v>
      </c>
      <c r="H403" s="33">
        <f>J403+L403+N403+P403+R403+T403+V403+X403+Z403+AB403+AD403+AF403</f>
        <v>24500</v>
      </c>
      <c r="I403" s="34">
        <v>0</v>
      </c>
      <c r="J403" s="35">
        <v>0</v>
      </c>
      <c r="K403" s="34">
        <v>0</v>
      </c>
      <c r="L403" s="35">
        <v>0</v>
      </c>
      <c r="M403" s="34">
        <v>0</v>
      </c>
      <c r="N403" s="35">
        <v>0</v>
      </c>
      <c r="O403" s="34">
        <v>0</v>
      </c>
      <c r="P403" s="35">
        <v>0</v>
      </c>
      <c r="Q403" s="34">
        <v>0</v>
      </c>
      <c r="R403" s="35">
        <v>0</v>
      </c>
      <c r="S403" s="34">
        <v>0</v>
      </c>
      <c r="T403" s="35">
        <v>0</v>
      </c>
      <c r="U403" s="34">
        <v>0</v>
      </c>
      <c r="V403" s="35">
        <v>0</v>
      </c>
      <c r="W403" s="34">
        <v>0</v>
      </c>
      <c r="X403" s="35">
        <v>0</v>
      </c>
      <c r="Y403" s="34">
        <v>1</v>
      </c>
      <c r="Z403" s="35">
        <v>24500</v>
      </c>
      <c r="AA403" s="54">
        <v>0</v>
      </c>
      <c r="AB403" s="53">
        <v>0</v>
      </c>
      <c r="AC403" s="34">
        <v>0</v>
      </c>
      <c r="AD403" s="35">
        <v>0</v>
      </c>
      <c r="AE403" s="54">
        <v>0</v>
      </c>
      <c r="AF403" s="53">
        <v>0</v>
      </c>
      <c r="AG403" s="19"/>
    </row>
    <row r="404" spans="2:33" ht="12" customHeight="1" x14ac:dyDescent="0.2">
      <c r="B404" s="26">
        <v>383</v>
      </c>
      <c r="C404" s="21" t="s">
        <v>460</v>
      </c>
      <c r="D404" s="30"/>
      <c r="E404" s="20"/>
      <c r="F404" s="20"/>
      <c r="G404" s="27">
        <f>G405</f>
        <v>80000</v>
      </c>
      <c r="H404" s="27">
        <f>H405</f>
        <v>80000</v>
      </c>
      <c r="I404" s="51"/>
      <c r="J404" s="27">
        <f>J405</f>
        <v>0</v>
      </c>
      <c r="K404" s="51"/>
      <c r="L404" s="27">
        <f>L405</f>
        <v>0</v>
      </c>
      <c r="M404" s="51" t="s">
        <v>134</v>
      </c>
      <c r="N404" s="27">
        <f>N405</f>
        <v>0</v>
      </c>
      <c r="O404" s="51"/>
      <c r="P404" s="27">
        <f>P405</f>
        <v>40000</v>
      </c>
      <c r="Q404" s="51"/>
      <c r="R404" s="27">
        <f>R405</f>
        <v>0</v>
      </c>
      <c r="S404" s="51"/>
      <c r="T404" s="27">
        <f>T405</f>
        <v>0</v>
      </c>
      <c r="U404" s="51"/>
      <c r="V404" s="27">
        <f>V405</f>
        <v>0</v>
      </c>
      <c r="W404" s="51" t="s">
        <v>134</v>
      </c>
      <c r="X404" s="27">
        <f>X405</f>
        <v>40000</v>
      </c>
      <c r="Y404" s="51"/>
      <c r="Z404" s="27">
        <f>Z405</f>
        <v>0</v>
      </c>
      <c r="AA404" s="51"/>
      <c r="AB404" s="27">
        <f>AB405</f>
        <v>0</v>
      </c>
      <c r="AC404" s="51"/>
      <c r="AD404" s="27">
        <f>AD405</f>
        <v>0</v>
      </c>
      <c r="AE404" s="51"/>
      <c r="AF404" s="27">
        <f>AF405</f>
        <v>0</v>
      </c>
      <c r="AG404" s="19"/>
    </row>
    <row r="405" spans="2:33" ht="29.25" customHeight="1" x14ac:dyDescent="0.2">
      <c r="B405" s="26"/>
      <c r="C405" s="29" t="s">
        <v>461</v>
      </c>
      <c r="D405" s="46">
        <f>I405+K405+M405+O405+Q405+S405+U405+W405+Y405+AA405+AC405+AE405</f>
        <v>2</v>
      </c>
      <c r="E405" s="31" t="s">
        <v>459</v>
      </c>
      <c r="F405" s="31">
        <v>40000</v>
      </c>
      <c r="G405" s="33">
        <f>F405*D405</f>
        <v>80000</v>
      </c>
      <c r="H405" s="33">
        <f>J405+L405+N405+P405+R405+T405+V405+X405+Z405+AB405+AD405+AF405</f>
        <v>80000</v>
      </c>
      <c r="I405" s="54">
        <v>0</v>
      </c>
      <c r="J405" s="53">
        <v>0</v>
      </c>
      <c r="K405" s="54">
        <v>0</v>
      </c>
      <c r="L405" s="53">
        <v>0</v>
      </c>
      <c r="M405" s="54">
        <v>0</v>
      </c>
      <c r="N405" s="53">
        <v>0</v>
      </c>
      <c r="O405" s="54">
        <v>1</v>
      </c>
      <c r="P405" s="53">
        <v>40000</v>
      </c>
      <c r="Q405" s="54">
        <v>0</v>
      </c>
      <c r="R405" s="53">
        <v>0</v>
      </c>
      <c r="S405" s="54">
        <v>0</v>
      </c>
      <c r="T405" s="53">
        <v>0</v>
      </c>
      <c r="U405" s="54">
        <v>0</v>
      </c>
      <c r="V405" s="53">
        <v>0</v>
      </c>
      <c r="W405" s="54">
        <v>1</v>
      </c>
      <c r="X405" s="53">
        <v>40000</v>
      </c>
      <c r="Y405" s="54">
        <v>0</v>
      </c>
      <c r="Z405" s="53">
        <v>0</v>
      </c>
      <c r="AA405" s="54">
        <v>0</v>
      </c>
      <c r="AB405" s="53">
        <v>0</v>
      </c>
      <c r="AC405" s="54">
        <v>0</v>
      </c>
      <c r="AD405" s="53">
        <v>0</v>
      </c>
      <c r="AE405" s="54">
        <v>0</v>
      </c>
      <c r="AF405" s="53">
        <v>0</v>
      </c>
      <c r="AG405" s="19"/>
    </row>
    <row r="406" spans="2:33" ht="13.5" customHeight="1" x14ac:dyDescent="0.2">
      <c r="B406" s="26">
        <v>384</v>
      </c>
      <c r="C406" s="21" t="s">
        <v>462</v>
      </c>
      <c r="D406" s="46"/>
      <c r="E406" s="20"/>
      <c r="F406" s="20"/>
      <c r="G406" s="27">
        <f>G407</f>
        <v>20000</v>
      </c>
      <c r="H406" s="27">
        <f>H407</f>
        <v>20000</v>
      </c>
      <c r="I406" s="51">
        <v>0</v>
      </c>
      <c r="J406" s="50">
        <f>J407</f>
        <v>0</v>
      </c>
      <c r="K406" s="51" t="s">
        <v>134</v>
      </c>
      <c r="L406" s="50">
        <f>L407</f>
        <v>0</v>
      </c>
      <c r="M406" s="51"/>
      <c r="N406" s="50">
        <f>N407</f>
        <v>0</v>
      </c>
      <c r="O406" s="51"/>
      <c r="P406" s="50">
        <f>P407</f>
        <v>0</v>
      </c>
      <c r="Q406" s="51"/>
      <c r="R406" s="50">
        <f>R407</f>
        <v>0</v>
      </c>
      <c r="S406" s="51"/>
      <c r="T406" s="50">
        <f>T407</f>
        <v>20000</v>
      </c>
      <c r="U406" s="51"/>
      <c r="V406" s="50">
        <f>V407</f>
        <v>0</v>
      </c>
      <c r="W406" s="51"/>
      <c r="X406" s="50">
        <f>X407</f>
        <v>0</v>
      </c>
      <c r="Y406" s="51"/>
      <c r="Z406" s="50">
        <f>Z407</f>
        <v>0</v>
      </c>
      <c r="AA406" s="51"/>
      <c r="AB406" s="50">
        <f>AB407</f>
        <v>0</v>
      </c>
      <c r="AC406" s="51"/>
      <c r="AD406" s="50">
        <f>AD407</f>
        <v>0</v>
      </c>
      <c r="AE406" s="51"/>
      <c r="AF406" s="50">
        <f>AF407</f>
        <v>0</v>
      </c>
      <c r="AG406" s="19"/>
    </row>
    <row r="407" spans="2:33" ht="23.25" customHeight="1" x14ac:dyDescent="0.2">
      <c r="B407" s="68"/>
      <c r="C407" s="88" t="s">
        <v>463</v>
      </c>
      <c r="D407" s="30">
        <f>I407+K407+M407+O407+Q407+S407+U407+W407+Y407+AA407+AC407+AE407</f>
        <v>1</v>
      </c>
      <c r="E407" s="31" t="s">
        <v>459</v>
      </c>
      <c r="F407" s="89">
        <v>20000</v>
      </c>
      <c r="G407" s="33">
        <f>F407*D407</f>
        <v>20000</v>
      </c>
      <c r="H407" s="33">
        <f>J407+L407+N407+P407+R407+T407+V407+X407+Z407+AB407+AD407+AF407</f>
        <v>20000</v>
      </c>
      <c r="I407" s="34">
        <v>0</v>
      </c>
      <c r="J407" s="35">
        <v>0</v>
      </c>
      <c r="K407" s="34">
        <v>0</v>
      </c>
      <c r="L407" s="35">
        <v>0</v>
      </c>
      <c r="M407" s="90">
        <v>0</v>
      </c>
      <c r="N407" s="91">
        <v>0</v>
      </c>
      <c r="O407" s="34">
        <v>0</v>
      </c>
      <c r="P407" s="35">
        <v>0</v>
      </c>
      <c r="Q407" s="34">
        <v>0</v>
      </c>
      <c r="R407" s="35">
        <v>0</v>
      </c>
      <c r="S407" s="90">
        <v>1</v>
      </c>
      <c r="T407" s="91">
        <v>20000</v>
      </c>
      <c r="U407" s="34">
        <v>0</v>
      </c>
      <c r="V407" s="35">
        <v>0</v>
      </c>
      <c r="W407" s="90">
        <v>0</v>
      </c>
      <c r="X407" s="91">
        <v>0</v>
      </c>
      <c r="Y407" s="34">
        <v>0</v>
      </c>
      <c r="Z407" s="35">
        <v>0</v>
      </c>
      <c r="AA407" s="90">
        <v>0</v>
      </c>
      <c r="AB407" s="91">
        <v>0</v>
      </c>
      <c r="AC407" s="34">
        <v>0</v>
      </c>
      <c r="AD407" s="35">
        <v>0</v>
      </c>
      <c r="AE407" s="90">
        <v>0</v>
      </c>
      <c r="AF407" s="91">
        <v>0</v>
      </c>
      <c r="AG407" s="19"/>
    </row>
    <row r="408" spans="2:33" ht="14.25" customHeight="1" x14ac:dyDescent="0.2">
      <c r="B408" s="26">
        <v>385</v>
      </c>
      <c r="C408" s="21" t="s">
        <v>464</v>
      </c>
      <c r="D408" s="30"/>
      <c r="E408" s="20"/>
      <c r="F408" s="20"/>
      <c r="G408" s="27">
        <f>G409</f>
        <v>80000</v>
      </c>
      <c r="H408" s="27">
        <f>H409</f>
        <v>80000</v>
      </c>
      <c r="I408" s="51" t="s">
        <v>134</v>
      </c>
      <c r="J408" s="50">
        <f>J409</f>
        <v>0</v>
      </c>
      <c r="K408" s="51"/>
      <c r="L408" s="50">
        <f>L409</f>
        <v>0</v>
      </c>
      <c r="M408" s="51" t="s">
        <v>134</v>
      </c>
      <c r="N408" s="50">
        <f>N409</f>
        <v>0</v>
      </c>
      <c r="O408" s="51"/>
      <c r="P408" s="50">
        <f>P409</f>
        <v>0</v>
      </c>
      <c r="Q408" s="51"/>
      <c r="R408" s="50">
        <f>R409</f>
        <v>0</v>
      </c>
      <c r="S408" s="51"/>
      <c r="T408" s="50">
        <f>T409</f>
        <v>0</v>
      </c>
      <c r="U408" s="51"/>
      <c r="V408" s="50">
        <f>V409</f>
        <v>40000</v>
      </c>
      <c r="W408" s="51"/>
      <c r="X408" s="50">
        <f>X409</f>
        <v>0</v>
      </c>
      <c r="Y408" s="51"/>
      <c r="Z408" s="50">
        <f>Z409</f>
        <v>0</v>
      </c>
      <c r="AA408" s="51"/>
      <c r="AB408" s="50">
        <f>AB409</f>
        <v>40000</v>
      </c>
      <c r="AC408" s="51"/>
      <c r="AD408" s="50">
        <f>AD409</f>
        <v>0</v>
      </c>
      <c r="AE408" s="51"/>
      <c r="AF408" s="50">
        <f>AF409</f>
        <v>0</v>
      </c>
      <c r="AG408" s="19"/>
    </row>
    <row r="409" spans="2:33" ht="12" customHeight="1" x14ac:dyDescent="0.2">
      <c r="B409" s="26"/>
      <c r="C409" s="29" t="s">
        <v>465</v>
      </c>
      <c r="D409" s="30">
        <f>I409+K409+M409+O409+Q409+S409+U409+W409+Y409+AA409+AC409+AE409</f>
        <v>2</v>
      </c>
      <c r="E409" s="31" t="s">
        <v>459</v>
      </c>
      <c r="F409" s="44">
        <v>40000</v>
      </c>
      <c r="G409" s="33">
        <f>F409*D409</f>
        <v>80000</v>
      </c>
      <c r="H409" s="33">
        <f>J409+L409+N409+P409+R409+T409+V409+X409+Z409+AB409+AD409+AF409</f>
        <v>80000</v>
      </c>
      <c r="I409" s="34">
        <v>0</v>
      </c>
      <c r="J409" s="35">
        <v>0</v>
      </c>
      <c r="K409" s="34">
        <v>0</v>
      </c>
      <c r="L409" s="35">
        <v>0</v>
      </c>
      <c r="M409" s="54">
        <v>0</v>
      </c>
      <c r="N409" s="53">
        <v>0</v>
      </c>
      <c r="O409" s="34">
        <v>0</v>
      </c>
      <c r="P409" s="35">
        <v>0</v>
      </c>
      <c r="Q409" s="54">
        <v>0</v>
      </c>
      <c r="R409" s="53">
        <v>0</v>
      </c>
      <c r="S409" s="34">
        <v>0</v>
      </c>
      <c r="T409" s="35">
        <v>0</v>
      </c>
      <c r="U409" s="34">
        <v>1</v>
      </c>
      <c r="V409" s="35">
        <v>40000</v>
      </c>
      <c r="W409" s="54">
        <v>0</v>
      </c>
      <c r="X409" s="53">
        <v>0</v>
      </c>
      <c r="Y409" s="34">
        <v>0</v>
      </c>
      <c r="Z409" s="35">
        <v>0</v>
      </c>
      <c r="AA409" s="34">
        <v>1</v>
      </c>
      <c r="AB409" s="35">
        <v>40000</v>
      </c>
      <c r="AC409" s="34">
        <v>0</v>
      </c>
      <c r="AD409" s="35">
        <v>0</v>
      </c>
      <c r="AE409" s="54">
        <v>0</v>
      </c>
      <c r="AF409" s="53">
        <v>0</v>
      </c>
      <c r="AG409" s="19"/>
    </row>
    <row r="410" spans="2:33" ht="12.75" customHeight="1" x14ac:dyDescent="0.2">
      <c r="B410" s="20">
        <v>3900</v>
      </c>
      <c r="C410" s="21" t="s">
        <v>466</v>
      </c>
      <c r="D410" s="30"/>
      <c r="E410" s="20"/>
      <c r="F410" s="20"/>
      <c r="G410" s="50">
        <f>G411+G413+G415</f>
        <v>33485</v>
      </c>
      <c r="H410" s="50">
        <f>H411+H413+H415</f>
        <v>33485</v>
      </c>
      <c r="I410" s="51"/>
      <c r="J410" s="50">
        <f>J411+J413+J415</f>
        <v>0</v>
      </c>
      <c r="K410" s="51" t="s">
        <v>134</v>
      </c>
      <c r="L410" s="50">
        <f>L411+L413+L415</f>
        <v>13485</v>
      </c>
      <c r="M410" s="51" t="s">
        <v>134</v>
      </c>
      <c r="N410" s="50">
        <f>N411+N413+N415</f>
        <v>0</v>
      </c>
      <c r="O410" s="51" t="s">
        <v>134</v>
      </c>
      <c r="P410" s="50">
        <f>P411+P413+P415</f>
        <v>0</v>
      </c>
      <c r="Q410" s="51" t="s">
        <v>134</v>
      </c>
      <c r="R410" s="50">
        <f>R411+R413+R415</f>
        <v>0</v>
      </c>
      <c r="S410" s="51" t="s">
        <v>134</v>
      </c>
      <c r="T410" s="50">
        <f>T411+T413+T415</f>
        <v>0</v>
      </c>
      <c r="U410" s="51" t="s">
        <v>134</v>
      </c>
      <c r="V410" s="50">
        <f>V411+V413+V415</f>
        <v>0</v>
      </c>
      <c r="W410" s="51" t="s">
        <v>134</v>
      </c>
      <c r="X410" s="50">
        <f>X411+X413+X415</f>
        <v>0</v>
      </c>
      <c r="Y410" s="51" t="s">
        <v>134</v>
      </c>
      <c r="Z410" s="50">
        <f>Z411+Z413+Z415</f>
        <v>0</v>
      </c>
      <c r="AA410" s="51" t="s">
        <v>134</v>
      </c>
      <c r="AB410" s="50">
        <f>AB411+AB413+AB415</f>
        <v>0</v>
      </c>
      <c r="AC410" s="51" t="s">
        <v>134</v>
      </c>
      <c r="AD410" s="50">
        <f>AD411+AD413+AD415</f>
        <v>0</v>
      </c>
      <c r="AE410" s="51" t="s">
        <v>134</v>
      </c>
      <c r="AF410" s="50">
        <f>AF411+AF413+AF415</f>
        <v>20000</v>
      </c>
      <c r="AG410" s="19"/>
    </row>
    <row r="411" spans="2:33" ht="13.5" customHeight="1" x14ac:dyDescent="0.2">
      <c r="B411" s="26">
        <v>392</v>
      </c>
      <c r="C411" s="21" t="s">
        <v>467</v>
      </c>
      <c r="D411" s="46"/>
      <c r="E411" s="20"/>
      <c r="F411" s="20"/>
      <c r="G411" s="27">
        <f>SUM(G412:G412)</f>
        <v>13485</v>
      </c>
      <c r="H411" s="27">
        <f>SUM(H412:H412)</f>
        <v>13485</v>
      </c>
      <c r="I411" s="51"/>
      <c r="J411" s="27">
        <f>SUM(J412:J412)</f>
        <v>0</v>
      </c>
      <c r="K411" s="51" t="s">
        <v>134</v>
      </c>
      <c r="L411" s="27">
        <f>SUM(L412:L412)</f>
        <v>13485</v>
      </c>
      <c r="M411" s="51"/>
      <c r="N411" s="27">
        <f>SUM(N412:N412)</f>
        <v>0</v>
      </c>
      <c r="O411" s="51"/>
      <c r="P411" s="27">
        <f>SUM(P412:P412)</f>
        <v>0</v>
      </c>
      <c r="Q411" s="51"/>
      <c r="R411" s="27">
        <f>SUM(R412:R412)</f>
        <v>0</v>
      </c>
      <c r="S411" s="51"/>
      <c r="T411" s="27">
        <f>SUM(T412:T412)</f>
        <v>0</v>
      </c>
      <c r="U411" s="51"/>
      <c r="V411" s="27">
        <f>SUM(V412:V412)</f>
        <v>0</v>
      </c>
      <c r="W411" s="51"/>
      <c r="X411" s="27">
        <f>SUM(X412:X412)</f>
        <v>0</v>
      </c>
      <c r="Y411" s="51"/>
      <c r="Z411" s="27">
        <f>SUM(Z412:Z412)</f>
        <v>0</v>
      </c>
      <c r="AA411" s="51"/>
      <c r="AB411" s="27">
        <f>SUM(AB412:AB412)</f>
        <v>0</v>
      </c>
      <c r="AC411" s="51"/>
      <c r="AD411" s="27">
        <f>SUM(AD412:AD412)</f>
        <v>0</v>
      </c>
      <c r="AE411" s="51"/>
      <c r="AF411" s="27">
        <f>SUM(AF412:AF412)</f>
        <v>0</v>
      </c>
      <c r="AG411" s="19"/>
    </row>
    <row r="412" spans="2:33" ht="12.75" customHeight="1" x14ac:dyDescent="0.2">
      <c r="B412" s="26"/>
      <c r="C412" s="29" t="s">
        <v>468</v>
      </c>
      <c r="D412" s="46">
        <v>1</v>
      </c>
      <c r="E412" s="31" t="s">
        <v>355</v>
      </c>
      <c r="F412" s="31">
        <v>13485</v>
      </c>
      <c r="G412" s="33">
        <f>F412*D412</f>
        <v>13485</v>
      </c>
      <c r="H412" s="33">
        <f>J412+L412+N412+P412+R412+T412+V412+X412+Z412+AB412+AD412+AF412</f>
        <v>13485</v>
      </c>
      <c r="I412" s="54">
        <v>0</v>
      </c>
      <c r="J412" s="53">
        <v>0</v>
      </c>
      <c r="K412" s="54">
        <v>1</v>
      </c>
      <c r="L412" s="53">
        <v>13485</v>
      </c>
      <c r="M412" s="54">
        <v>0</v>
      </c>
      <c r="N412" s="53">
        <v>0</v>
      </c>
      <c r="O412" s="54">
        <v>0</v>
      </c>
      <c r="P412" s="53">
        <v>0</v>
      </c>
      <c r="Q412" s="54">
        <v>0</v>
      </c>
      <c r="R412" s="53">
        <v>0</v>
      </c>
      <c r="S412" s="54">
        <v>0</v>
      </c>
      <c r="T412" s="53">
        <v>0</v>
      </c>
      <c r="U412" s="54">
        <v>0</v>
      </c>
      <c r="V412" s="53">
        <v>0</v>
      </c>
      <c r="W412" s="54">
        <v>0</v>
      </c>
      <c r="X412" s="53">
        <v>0</v>
      </c>
      <c r="Y412" s="54">
        <v>0</v>
      </c>
      <c r="Z412" s="53">
        <v>0</v>
      </c>
      <c r="AA412" s="54">
        <v>0</v>
      </c>
      <c r="AB412" s="53">
        <v>0</v>
      </c>
      <c r="AC412" s="54">
        <v>0</v>
      </c>
      <c r="AD412" s="53">
        <v>0</v>
      </c>
      <c r="AE412" s="54">
        <v>0</v>
      </c>
      <c r="AF412" s="53">
        <v>0</v>
      </c>
      <c r="AG412" s="19"/>
    </row>
    <row r="413" spans="2:33" ht="12.75" customHeight="1" x14ac:dyDescent="0.2">
      <c r="B413" s="26">
        <v>396</v>
      </c>
      <c r="C413" s="21" t="s">
        <v>469</v>
      </c>
      <c r="D413" s="46"/>
      <c r="E413" s="20"/>
      <c r="F413" s="20"/>
      <c r="G413" s="27">
        <f>SUM(G414:G414)</f>
        <v>8000</v>
      </c>
      <c r="H413" s="27">
        <f>SUM(H414:H414)</f>
        <v>8000</v>
      </c>
      <c r="I413" s="51"/>
      <c r="J413" s="27">
        <f>SUM(J414:J414)</f>
        <v>0</v>
      </c>
      <c r="K413" s="51" t="s">
        <v>134</v>
      </c>
      <c r="L413" s="27">
        <f>SUM(L414:L414)</f>
        <v>0</v>
      </c>
      <c r="M413" s="51"/>
      <c r="N413" s="27">
        <f>SUM(N414:N414)</f>
        <v>0</v>
      </c>
      <c r="O413" s="51"/>
      <c r="P413" s="27">
        <f>SUM(P414:P414)</f>
        <v>0</v>
      </c>
      <c r="Q413" s="51"/>
      <c r="R413" s="27">
        <f>SUM(R414:R414)</f>
        <v>0</v>
      </c>
      <c r="S413" s="51"/>
      <c r="T413" s="27">
        <f>SUM(T414:T414)</f>
        <v>0</v>
      </c>
      <c r="U413" s="51"/>
      <c r="V413" s="27">
        <f>SUM(V414:V414)</f>
        <v>0</v>
      </c>
      <c r="W413" s="51"/>
      <c r="X413" s="27">
        <f>SUM(X414:X414)</f>
        <v>0</v>
      </c>
      <c r="Y413" s="51"/>
      <c r="Z413" s="27">
        <f>SUM(Z414:Z414)</f>
        <v>0</v>
      </c>
      <c r="AA413" s="51"/>
      <c r="AB413" s="27">
        <f>SUM(AB414:AB414)</f>
        <v>0</v>
      </c>
      <c r="AC413" s="51"/>
      <c r="AD413" s="27">
        <f>SUM(AD414:AD414)</f>
        <v>0</v>
      </c>
      <c r="AE413" s="51"/>
      <c r="AF413" s="27">
        <f>SUM(AF414:AF414)</f>
        <v>8000</v>
      </c>
      <c r="AG413" s="19"/>
    </row>
    <row r="414" spans="2:33" ht="12.75" customHeight="1" x14ac:dyDescent="0.2">
      <c r="B414" s="26"/>
      <c r="C414" s="29" t="s">
        <v>470</v>
      </c>
      <c r="D414" s="46">
        <f>I414+K414+M414+O414+Q414+S414+U414+W414+Y414+AA414+AC414+AE414</f>
        <v>1</v>
      </c>
      <c r="E414" s="31" t="s">
        <v>355</v>
      </c>
      <c r="F414" s="31">
        <v>8000</v>
      </c>
      <c r="G414" s="33">
        <f>F414*D414</f>
        <v>8000</v>
      </c>
      <c r="H414" s="33">
        <f>J414+L414+N414+P414+R414+T414+V414+X414+Z414+AB414+AD414+AF414</f>
        <v>8000</v>
      </c>
      <c r="I414" s="54">
        <v>0</v>
      </c>
      <c r="J414" s="53">
        <v>0</v>
      </c>
      <c r="K414" s="54">
        <v>0</v>
      </c>
      <c r="L414" s="53">
        <v>0</v>
      </c>
      <c r="M414" s="54">
        <v>0</v>
      </c>
      <c r="N414" s="53">
        <v>0</v>
      </c>
      <c r="O414" s="54">
        <v>0</v>
      </c>
      <c r="P414" s="53">
        <v>0</v>
      </c>
      <c r="Q414" s="54">
        <v>0</v>
      </c>
      <c r="R414" s="53">
        <v>0</v>
      </c>
      <c r="S414" s="54">
        <v>0</v>
      </c>
      <c r="T414" s="53">
        <v>0</v>
      </c>
      <c r="U414" s="54">
        <v>0</v>
      </c>
      <c r="V414" s="53">
        <v>0</v>
      </c>
      <c r="W414" s="54">
        <v>0</v>
      </c>
      <c r="X414" s="53">
        <v>0</v>
      </c>
      <c r="Y414" s="54">
        <v>0</v>
      </c>
      <c r="Z414" s="53">
        <v>0</v>
      </c>
      <c r="AA414" s="54">
        <v>0</v>
      </c>
      <c r="AB414" s="53">
        <v>0</v>
      </c>
      <c r="AC414" s="54">
        <v>0</v>
      </c>
      <c r="AD414" s="53">
        <v>0</v>
      </c>
      <c r="AE414" s="54">
        <v>1</v>
      </c>
      <c r="AF414" s="53">
        <v>8000</v>
      </c>
      <c r="AG414" s="19"/>
    </row>
    <row r="415" spans="2:33" ht="12.75" customHeight="1" x14ac:dyDescent="0.2">
      <c r="B415" s="26">
        <v>399</v>
      </c>
      <c r="C415" s="21" t="s">
        <v>471</v>
      </c>
      <c r="D415" s="46"/>
      <c r="E415" s="20"/>
      <c r="F415" s="20"/>
      <c r="G415" s="27">
        <f>G416</f>
        <v>12000</v>
      </c>
      <c r="H415" s="27">
        <f>H416</f>
        <v>12000</v>
      </c>
      <c r="I415" s="51"/>
      <c r="J415" s="50">
        <f>J416</f>
        <v>0</v>
      </c>
      <c r="K415" s="51" t="s">
        <v>134</v>
      </c>
      <c r="L415" s="50">
        <f>L416</f>
        <v>0</v>
      </c>
      <c r="M415" s="51" t="s">
        <v>134</v>
      </c>
      <c r="N415" s="50">
        <f>N416</f>
        <v>0</v>
      </c>
      <c r="O415" s="51" t="s">
        <v>134</v>
      </c>
      <c r="P415" s="50">
        <f>P416</f>
        <v>0</v>
      </c>
      <c r="Q415" s="51"/>
      <c r="R415" s="50">
        <f>R416</f>
        <v>0</v>
      </c>
      <c r="S415" s="51" t="s">
        <v>134</v>
      </c>
      <c r="T415" s="50">
        <f>T416</f>
        <v>0</v>
      </c>
      <c r="U415" s="51" t="s">
        <v>134</v>
      </c>
      <c r="V415" s="50">
        <f>V416</f>
        <v>0</v>
      </c>
      <c r="W415" s="51" t="s">
        <v>134</v>
      </c>
      <c r="X415" s="50">
        <f>X416</f>
        <v>0</v>
      </c>
      <c r="Y415" s="51" t="s">
        <v>134</v>
      </c>
      <c r="Z415" s="50">
        <f>Z416</f>
        <v>0</v>
      </c>
      <c r="AA415" s="51" t="s">
        <v>134</v>
      </c>
      <c r="AB415" s="50">
        <f>AB416</f>
        <v>0</v>
      </c>
      <c r="AC415" s="51" t="s">
        <v>134</v>
      </c>
      <c r="AD415" s="50">
        <f>AD416</f>
        <v>0</v>
      </c>
      <c r="AE415" s="51" t="s">
        <v>134</v>
      </c>
      <c r="AF415" s="50">
        <f>AF416</f>
        <v>12000</v>
      </c>
      <c r="AG415" s="19"/>
    </row>
    <row r="416" spans="2:33" ht="24.75" customHeight="1" x14ac:dyDescent="0.2">
      <c r="B416" s="26"/>
      <c r="C416" s="29" t="s">
        <v>472</v>
      </c>
      <c r="D416" s="30">
        <f>I416+K416+M416+O416+Q416+S416+U416+W416+Y416+AA416+AC416+AE416</f>
        <v>1</v>
      </c>
      <c r="E416" s="31" t="s">
        <v>355</v>
      </c>
      <c r="F416" s="31">
        <v>12000</v>
      </c>
      <c r="G416" s="33">
        <f>F416*D416</f>
        <v>12000</v>
      </c>
      <c r="H416" s="33">
        <f>J416+L416+N416+P416+R416+T416+V416+X416+Z416+AB416+AD416+AF416</f>
        <v>12000</v>
      </c>
      <c r="I416" s="54">
        <v>0</v>
      </c>
      <c r="J416" s="53">
        <v>0</v>
      </c>
      <c r="K416" s="54">
        <v>0</v>
      </c>
      <c r="L416" s="53">
        <v>0</v>
      </c>
      <c r="M416" s="54">
        <v>0</v>
      </c>
      <c r="N416" s="53">
        <v>0</v>
      </c>
      <c r="O416" s="54">
        <v>0</v>
      </c>
      <c r="P416" s="53">
        <v>0</v>
      </c>
      <c r="Q416" s="54">
        <v>0</v>
      </c>
      <c r="R416" s="53">
        <v>0</v>
      </c>
      <c r="S416" s="54">
        <v>0</v>
      </c>
      <c r="T416" s="53">
        <v>0</v>
      </c>
      <c r="U416" s="54">
        <v>0</v>
      </c>
      <c r="V416" s="53">
        <v>0</v>
      </c>
      <c r="W416" s="54">
        <v>0</v>
      </c>
      <c r="X416" s="53">
        <v>0</v>
      </c>
      <c r="Y416" s="54">
        <v>0</v>
      </c>
      <c r="Z416" s="53">
        <v>0</v>
      </c>
      <c r="AA416" s="54">
        <v>0</v>
      </c>
      <c r="AB416" s="53">
        <v>0</v>
      </c>
      <c r="AC416" s="54">
        <v>0</v>
      </c>
      <c r="AD416" s="53">
        <v>0</v>
      </c>
      <c r="AE416" s="54">
        <v>1</v>
      </c>
      <c r="AF416" s="53">
        <v>12000</v>
      </c>
      <c r="AG416" s="19"/>
    </row>
    <row r="417" spans="2:34" ht="26.25" customHeight="1" x14ac:dyDescent="0.2">
      <c r="B417" s="21">
        <v>50000</v>
      </c>
      <c r="C417" s="21" t="s">
        <v>473</v>
      </c>
      <c r="D417" s="46"/>
      <c r="E417" s="20"/>
      <c r="F417" s="20"/>
      <c r="G417" s="27">
        <f>G418+G433+G439+G442</f>
        <v>208915</v>
      </c>
      <c r="H417" s="27">
        <f>H418+H433+H439+H442</f>
        <v>208915</v>
      </c>
      <c r="I417" s="80" t="s">
        <v>134</v>
      </c>
      <c r="J417" s="27">
        <f>SUM(J418+J433+J439+J442)</f>
        <v>12400</v>
      </c>
      <c r="K417" s="80" t="s">
        <v>134</v>
      </c>
      <c r="L417" s="27">
        <f>SUM(L418+L433+L439+L442)</f>
        <v>15600</v>
      </c>
      <c r="M417" s="80" t="s">
        <v>134</v>
      </c>
      <c r="N417" s="27">
        <f>SUM(N418+N433+N439+N442)</f>
        <v>0</v>
      </c>
      <c r="O417" s="80"/>
      <c r="P417" s="27">
        <f>SUM(P418+P433+P439+P442)</f>
        <v>57500</v>
      </c>
      <c r="Q417" s="80"/>
      <c r="R417" s="27">
        <f>SUM(R418+R433+R439+R442)</f>
        <v>46099</v>
      </c>
      <c r="S417" s="80"/>
      <c r="T417" s="27">
        <f>SUM(T418+T433+T439+T442)</f>
        <v>29783</v>
      </c>
      <c r="U417" s="80"/>
      <c r="V417" s="27">
        <f>SUM(V418+V433+V439+V442)</f>
        <v>3600</v>
      </c>
      <c r="W417" s="80"/>
      <c r="X417" s="27">
        <f>SUM(X418+X433+X439+X442)</f>
        <v>3600</v>
      </c>
      <c r="Y417" s="80"/>
      <c r="Z417" s="27">
        <f>SUM(Z418+Z433+Z439+Z442)</f>
        <v>23584</v>
      </c>
      <c r="AA417" s="80"/>
      <c r="AB417" s="27">
        <f>SUM(AB418+AB433+AB439+AB442)</f>
        <v>2097</v>
      </c>
      <c r="AC417" s="80"/>
      <c r="AD417" s="27">
        <f>SUM(AD418+AD433+AD439+AD442)</f>
        <v>8652</v>
      </c>
      <c r="AE417" s="80"/>
      <c r="AF417" s="27">
        <f>SUM(AF418+AF433+AF439+AF442)</f>
        <v>0</v>
      </c>
      <c r="AG417" s="19"/>
    </row>
    <row r="418" spans="2:34" ht="17.25" customHeight="1" x14ac:dyDescent="0.2">
      <c r="B418" s="20">
        <v>5100</v>
      </c>
      <c r="C418" s="21" t="s">
        <v>474</v>
      </c>
      <c r="D418" s="30"/>
      <c r="E418" s="20"/>
      <c r="F418" s="20"/>
      <c r="G418" s="50">
        <f>G419+G425+G429</f>
        <v>163198</v>
      </c>
      <c r="H418" s="50">
        <f>H419+H425+H429</f>
        <v>163198</v>
      </c>
      <c r="I418" s="51" t="s">
        <v>134</v>
      </c>
      <c r="J418" s="50">
        <f>SUM(J419+J425+J429)</f>
        <v>12400</v>
      </c>
      <c r="K418" s="51" t="s">
        <v>134</v>
      </c>
      <c r="L418" s="50">
        <f>SUM(L419+L425+L429)</f>
        <v>15600</v>
      </c>
      <c r="M418" s="51"/>
      <c r="N418" s="50">
        <f>SUM(N419+N425+N429)</f>
        <v>0</v>
      </c>
      <c r="O418" s="51"/>
      <c r="P418" s="50">
        <f>SUM(P419+P425+P429)</f>
        <v>57500</v>
      </c>
      <c r="Q418" s="51"/>
      <c r="R418" s="50">
        <f>SUM(R419+R425+R429)</f>
        <v>33999</v>
      </c>
      <c r="S418" s="51"/>
      <c r="T418" s="50">
        <f>SUM(T419+T425+T429)</f>
        <v>23999</v>
      </c>
      <c r="U418" s="51"/>
      <c r="V418" s="50">
        <f>SUM(V419+V425+V429)</f>
        <v>3600</v>
      </c>
      <c r="W418" s="51"/>
      <c r="X418" s="50">
        <f>SUM(X419+X425+X429)</f>
        <v>3600</v>
      </c>
      <c r="Y418" s="51"/>
      <c r="Z418" s="50">
        <f>SUM(Z419+Z425+Z429)</f>
        <v>12500</v>
      </c>
      <c r="AA418" s="51"/>
      <c r="AB418" s="50">
        <f>SUM(AB419+AB425+AB429)</f>
        <v>0</v>
      </c>
      <c r="AC418" s="51"/>
      <c r="AD418" s="50">
        <f>SUM(AD419+AD425+AD429)</f>
        <v>0</v>
      </c>
      <c r="AE418" s="51"/>
      <c r="AF418" s="50">
        <f>SUM(AF419+AF425+AF429)</f>
        <v>0</v>
      </c>
      <c r="AG418" s="19"/>
    </row>
    <row r="419" spans="2:34" ht="17.25" customHeight="1" x14ac:dyDescent="0.2">
      <c r="B419" s="26">
        <v>511</v>
      </c>
      <c r="C419" s="21" t="s">
        <v>475</v>
      </c>
      <c r="D419" s="30"/>
      <c r="E419" s="20"/>
      <c r="F419" s="20"/>
      <c r="G419" s="27">
        <f>SUM(G420:G423)</f>
        <v>48500</v>
      </c>
      <c r="H419" s="27">
        <f>SUM(H420:H423)</f>
        <v>48500</v>
      </c>
      <c r="I419" s="58" t="s">
        <v>134</v>
      </c>
      <c r="J419" s="27">
        <f>SUM(J420:J423)</f>
        <v>12400</v>
      </c>
      <c r="K419" s="58" t="s">
        <v>134</v>
      </c>
      <c r="L419" s="27">
        <f>SUM(L420:L423)</f>
        <v>15600</v>
      </c>
      <c r="M419" s="58"/>
      <c r="N419" s="27">
        <f>SUM(N420:N423)</f>
        <v>0</v>
      </c>
      <c r="O419" s="58"/>
      <c r="P419" s="27">
        <f>SUM(P420:P423)</f>
        <v>10500</v>
      </c>
      <c r="Q419" s="58"/>
      <c r="R419" s="27">
        <f>SUM(R420:R423)</f>
        <v>10000</v>
      </c>
      <c r="S419" s="58"/>
      <c r="T419" s="27">
        <f>SUM(T420:T423)</f>
        <v>0</v>
      </c>
      <c r="U419" s="58"/>
      <c r="V419" s="27">
        <f>SUM(V420:V423)</f>
        <v>0</v>
      </c>
      <c r="W419" s="58"/>
      <c r="X419" s="27">
        <f>SUM(X420:X423)</f>
        <v>0</v>
      </c>
      <c r="Y419" s="58"/>
      <c r="Z419" s="27">
        <f>SUM(Z420:Z423)</f>
        <v>0</v>
      </c>
      <c r="AA419" s="58"/>
      <c r="AB419" s="27">
        <f>SUM(AB420:AB423)</f>
        <v>0</v>
      </c>
      <c r="AC419" s="58"/>
      <c r="AD419" s="27">
        <f>SUM(AD420:AD423)</f>
        <v>0</v>
      </c>
      <c r="AE419" s="58"/>
      <c r="AF419" s="27">
        <f>SUM(AF420:AF423)</f>
        <v>0</v>
      </c>
      <c r="AG419" s="92"/>
      <c r="AH419" s="45"/>
    </row>
    <row r="420" spans="2:34" ht="14.25" customHeight="1" x14ac:dyDescent="0.2">
      <c r="B420" s="26"/>
      <c r="C420" s="29" t="s">
        <v>476</v>
      </c>
      <c r="D420" s="30">
        <v>2</v>
      </c>
      <c r="E420" s="31" t="s">
        <v>39</v>
      </c>
      <c r="F420" s="44">
        <v>6200</v>
      </c>
      <c r="G420" s="52">
        <f>D420*F420</f>
        <v>12400</v>
      </c>
      <c r="H420" s="33">
        <f t="shared" ref="H420:H423" si="71">J420+L420+N420+P420+R420+T420+V420+X420+Z420+AB420+AD420+AF420</f>
        <v>12400</v>
      </c>
      <c r="I420" s="34">
        <v>2</v>
      </c>
      <c r="J420" s="35">
        <v>12400</v>
      </c>
      <c r="K420" s="34">
        <v>0</v>
      </c>
      <c r="L420" s="35">
        <v>0</v>
      </c>
      <c r="M420" s="34">
        <v>0</v>
      </c>
      <c r="N420" s="35">
        <v>0</v>
      </c>
      <c r="O420" s="34">
        <v>0</v>
      </c>
      <c r="P420" s="35">
        <v>0</v>
      </c>
      <c r="Q420" s="34">
        <v>0</v>
      </c>
      <c r="R420" s="35">
        <v>0</v>
      </c>
      <c r="S420" s="34">
        <v>0</v>
      </c>
      <c r="T420" s="35">
        <v>0</v>
      </c>
      <c r="U420" s="34">
        <v>0</v>
      </c>
      <c r="V420" s="35">
        <v>0</v>
      </c>
      <c r="W420" s="34">
        <v>0</v>
      </c>
      <c r="X420" s="35">
        <v>0</v>
      </c>
      <c r="Y420" s="34">
        <v>0</v>
      </c>
      <c r="Z420" s="35">
        <v>0</v>
      </c>
      <c r="AA420" s="34">
        <v>0</v>
      </c>
      <c r="AB420" s="35">
        <v>0</v>
      </c>
      <c r="AC420" s="34">
        <v>0</v>
      </c>
      <c r="AD420" s="35">
        <v>0</v>
      </c>
      <c r="AE420" s="34">
        <v>0</v>
      </c>
      <c r="AF420" s="35">
        <v>0</v>
      </c>
      <c r="AG420" s="92"/>
      <c r="AH420" s="45"/>
    </row>
    <row r="421" spans="2:34" ht="14.25" customHeight="1" x14ac:dyDescent="0.2">
      <c r="B421" s="26"/>
      <c r="C421" s="29" t="s">
        <v>477</v>
      </c>
      <c r="D421" s="46">
        <v>4</v>
      </c>
      <c r="E421" s="31" t="s">
        <v>39</v>
      </c>
      <c r="F421" s="31">
        <v>5000</v>
      </c>
      <c r="G421" s="52">
        <f>D421*F421</f>
        <v>20000</v>
      </c>
      <c r="H421" s="33">
        <f t="shared" si="71"/>
        <v>20000</v>
      </c>
      <c r="I421" s="54">
        <v>0</v>
      </c>
      <c r="J421" s="53">
        <v>0</v>
      </c>
      <c r="K421" s="54">
        <v>2</v>
      </c>
      <c r="L421" s="53">
        <v>10000</v>
      </c>
      <c r="M421" s="54">
        <v>0</v>
      </c>
      <c r="N421" s="53">
        <v>0</v>
      </c>
      <c r="O421" s="54">
        <v>0</v>
      </c>
      <c r="P421" s="53">
        <v>0</v>
      </c>
      <c r="Q421" s="54">
        <v>2</v>
      </c>
      <c r="R421" s="53">
        <v>10000</v>
      </c>
      <c r="S421" s="54">
        <v>0</v>
      </c>
      <c r="T421" s="53">
        <v>0</v>
      </c>
      <c r="U421" s="54">
        <v>0</v>
      </c>
      <c r="V421" s="53">
        <v>0</v>
      </c>
      <c r="W421" s="54">
        <v>0</v>
      </c>
      <c r="X421" s="53">
        <v>0</v>
      </c>
      <c r="Y421" s="54">
        <v>0</v>
      </c>
      <c r="Z421" s="53">
        <v>0</v>
      </c>
      <c r="AA421" s="54">
        <v>0</v>
      </c>
      <c r="AB421" s="53">
        <v>0</v>
      </c>
      <c r="AC421" s="54">
        <v>0</v>
      </c>
      <c r="AD421" s="53">
        <v>0</v>
      </c>
      <c r="AE421" s="54">
        <v>0</v>
      </c>
      <c r="AF421" s="53">
        <v>0</v>
      </c>
      <c r="AG421" s="92"/>
      <c r="AH421" s="45"/>
    </row>
    <row r="422" spans="2:34" ht="14.25" customHeight="1" x14ac:dyDescent="0.2">
      <c r="B422" s="26"/>
      <c r="C422" s="29" t="s">
        <v>478</v>
      </c>
      <c r="D422" s="46">
        <f>I422+K422+M422+O422+Q422+S422+U422+W422+Y422+AA422+AC422+AE422</f>
        <v>1</v>
      </c>
      <c r="E422" s="31" t="s">
        <v>39</v>
      </c>
      <c r="F422" s="31">
        <v>5600</v>
      </c>
      <c r="G422" s="52">
        <f t="shared" ref="G422:G424" si="72">D422*F422</f>
        <v>5600</v>
      </c>
      <c r="H422" s="33">
        <f t="shared" si="71"/>
        <v>5600</v>
      </c>
      <c r="I422" s="54">
        <v>0</v>
      </c>
      <c r="J422" s="53">
        <v>0</v>
      </c>
      <c r="K422" s="54">
        <v>1</v>
      </c>
      <c r="L422" s="53">
        <v>5600</v>
      </c>
      <c r="M422" s="54">
        <v>0</v>
      </c>
      <c r="N422" s="53">
        <v>0</v>
      </c>
      <c r="O422" s="54">
        <v>0</v>
      </c>
      <c r="P422" s="53">
        <v>0</v>
      </c>
      <c r="Q422" s="54">
        <v>0</v>
      </c>
      <c r="R422" s="53">
        <v>0</v>
      </c>
      <c r="S422" s="54">
        <v>0</v>
      </c>
      <c r="T422" s="53">
        <v>0</v>
      </c>
      <c r="U422" s="54">
        <v>0</v>
      </c>
      <c r="V422" s="53">
        <v>0</v>
      </c>
      <c r="W422" s="54">
        <v>0</v>
      </c>
      <c r="X422" s="53">
        <v>0</v>
      </c>
      <c r="Y422" s="54">
        <v>0</v>
      </c>
      <c r="Z422" s="53">
        <v>0</v>
      </c>
      <c r="AA422" s="54">
        <v>0</v>
      </c>
      <c r="AB422" s="53">
        <v>0</v>
      </c>
      <c r="AC422" s="54">
        <v>0</v>
      </c>
      <c r="AD422" s="53">
        <v>0</v>
      </c>
      <c r="AE422" s="54">
        <v>0</v>
      </c>
      <c r="AF422" s="53">
        <v>0</v>
      </c>
      <c r="AG422" s="92"/>
      <c r="AH422" s="45"/>
    </row>
    <row r="423" spans="2:34" ht="14.25" customHeight="1" x14ac:dyDescent="0.2">
      <c r="B423" s="26"/>
      <c r="C423" s="29" t="s">
        <v>479</v>
      </c>
      <c r="D423" s="46">
        <v>5</v>
      </c>
      <c r="E423" s="31" t="s">
        <v>39</v>
      </c>
      <c r="F423" s="31">
        <v>2100</v>
      </c>
      <c r="G423" s="52">
        <f t="shared" si="72"/>
        <v>10500</v>
      </c>
      <c r="H423" s="33">
        <f t="shared" si="71"/>
        <v>10500</v>
      </c>
      <c r="I423" s="34">
        <v>0</v>
      </c>
      <c r="J423" s="35">
        <v>0</v>
      </c>
      <c r="K423" s="34">
        <v>0</v>
      </c>
      <c r="L423" s="35">
        <v>0</v>
      </c>
      <c r="M423" s="34">
        <v>0</v>
      </c>
      <c r="N423" s="35">
        <v>0</v>
      </c>
      <c r="O423" s="34">
        <v>5</v>
      </c>
      <c r="P423" s="35">
        <v>10500</v>
      </c>
      <c r="Q423" s="34">
        <v>0</v>
      </c>
      <c r="R423" s="35">
        <v>0</v>
      </c>
      <c r="S423" s="34">
        <v>0</v>
      </c>
      <c r="T423" s="35">
        <v>0</v>
      </c>
      <c r="U423" s="34">
        <v>0</v>
      </c>
      <c r="V423" s="35">
        <v>0</v>
      </c>
      <c r="W423" s="34">
        <v>0</v>
      </c>
      <c r="X423" s="35">
        <v>0</v>
      </c>
      <c r="Y423" s="34">
        <v>0</v>
      </c>
      <c r="Z423" s="35">
        <v>0</v>
      </c>
      <c r="AA423" s="34">
        <v>0</v>
      </c>
      <c r="AB423" s="35">
        <v>0</v>
      </c>
      <c r="AC423" s="34">
        <v>0</v>
      </c>
      <c r="AD423" s="35">
        <v>0</v>
      </c>
      <c r="AE423" s="34">
        <v>0</v>
      </c>
      <c r="AF423" s="35">
        <v>0</v>
      </c>
      <c r="AG423" s="92"/>
      <c r="AH423" s="45"/>
    </row>
    <row r="424" spans="2:34" ht="14.25" customHeight="1" x14ac:dyDescent="0.2">
      <c r="B424" s="26"/>
      <c r="C424" s="29" t="s">
        <v>480</v>
      </c>
      <c r="D424" s="46">
        <v>4</v>
      </c>
      <c r="E424" s="31" t="s">
        <v>39</v>
      </c>
      <c r="F424" s="31">
        <v>7800</v>
      </c>
      <c r="G424" s="52">
        <f t="shared" si="72"/>
        <v>31200</v>
      </c>
      <c r="H424" s="33">
        <f>J424+L424+N424+P424+R424+T424+V424+X424+Z424+AB424+AD424+AF424</f>
        <v>31200</v>
      </c>
      <c r="I424" s="34">
        <v>0</v>
      </c>
      <c r="J424" s="35">
        <v>0</v>
      </c>
      <c r="K424" s="34">
        <v>0</v>
      </c>
      <c r="L424" s="35">
        <v>0</v>
      </c>
      <c r="M424" s="34">
        <v>2</v>
      </c>
      <c r="N424" s="35">
        <f>7800*2</f>
        <v>15600</v>
      </c>
      <c r="O424" s="34">
        <v>0</v>
      </c>
      <c r="P424" s="35">
        <v>0</v>
      </c>
      <c r="Q424" s="34">
        <v>0</v>
      </c>
      <c r="R424" s="35">
        <v>0</v>
      </c>
      <c r="S424" s="34">
        <v>0</v>
      </c>
      <c r="T424" s="35">
        <v>0</v>
      </c>
      <c r="U424" s="34">
        <v>2</v>
      </c>
      <c r="V424" s="35">
        <v>15600</v>
      </c>
      <c r="W424" s="34">
        <v>0</v>
      </c>
      <c r="X424" s="35">
        <v>0</v>
      </c>
      <c r="Y424" s="34">
        <v>0</v>
      </c>
      <c r="Z424" s="35">
        <v>0</v>
      </c>
      <c r="AA424" s="34">
        <v>0</v>
      </c>
      <c r="AB424" s="35">
        <v>0</v>
      </c>
      <c r="AC424" s="34">
        <v>0</v>
      </c>
      <c r="AD424" s="35">
        <v>0</v>
      </c>
      <c r="AE424" s="34">
        <v>0</v>
      </c>
      <c r="AF424" s="35">
        <v>0</v>
      </c>
      <c r="AG424" s="92"/>
      <c r="AH424" s="45"/>
    </row>
    <row r="425" spans="2:34" ht="26.25" customHeight="1" x14ac:dyDescent="0.2">
      <c r="B425" s="26">
        <v>515</v>
      </c>
      <c r="C425" s="21" t="s">
        <v>481</v>
      </c>
      <c r="D425" s="46"/>
      <c r="E425" s="31"/>
      <c r="F425" s="31"/>
      <c r="G425" s="27">
        <f>G426</f>
        <v>37500</v>
      </c>
      <c r="H425" s="27">
        <f>H426</f>
        <v>37500</v>
      </c>
      <c r="I425" s="51" t="s">
        <v>134</v>
      </c>
      <c r="J425" s="50">
        <f>J426</f>
        <v>0</v>
      </c>
      <c r="K425" s="51" t="s">
        <v>134</v>
      </c>
      <c r="L425" s="50">
        <f>L426</f>
        <v>0</v>
      </c>
      <c r="M425" s="51" t="s">
        <v>134</v>
      </c>
      <c r="N425" s="50">
        <f>N426</f>
        <v>0</v>
      </c>
      <c r="O425" s="51" t="s">
        <v>134</v>
      </c>
      <c r="P425" s="50">
        <f>P426</f>
        <v>25000</v>
      </c>
      <c r="Q425" s="51" t="s">
        <v>134</v>
      </c>
      <c r="R425" s="50">
        <f>R426</f>
        <v>0</v>
      </c>
      <c r="S425" s="51" t="s">
        <v>134</v>
      </c>
      <c r="T425" s="50">
        <f>T426</f>
        <v>0</v>
      </c>
      <c r="U425" s="51" t="s">
        <v>134</v>
      </c>
      <c r="V425" s="50">
        <f>V426</f>
        <v>0</v>
      </c>
      <c r="W425" s="51" t="s">
        <v>134</v>
      </c>
      <c r="X425" s="50">
        <f>X426</f>
        <v>0</v>
      </c>
      <c r="Y425" s="51" t="s">
        <v>134</v>
      </c>
      <c r="Z425" s="50">
        <f>Z426</f>
        <v>12500</v>
      </c>
      <c r="AA425" s="51" t="s">
        <v>134</v>
      </c>
      <c r="AB425" s="50">
        <f>AB426</f>
        <v>0</v>
      </c>
      <c r="AC425" s="51" t="s">
        <v>134</v>
      </c>
      <c r="AD425" s="50">
        <f>AD426</f>
        <v>0</v>
      </c>
      <c r="AE425" s="51" t="s">
        <v>134</v>
      </c>
      <c r="AF425" s="50">
        <f>AF426</f>
        <v>0</v>
      </c>
      <c r="AG425" s="92"/>
      <c r="AH425" s="93"/>
    </row>
    <row r="426" spans="2:34" ht="23.25" customHeight="1" x14ac:dyDescent="0.2">
      <c r="B426" s="26"/>
      <c r="C426" s="29" t="s">
        <v>482</v>
      </c>
      <c r="D426" s="46">
        <f>I426+K426+M426+O426+Q426+S426+U426+W426+Y426+AA426+AC426+AE426</f>
        <v>3</v>
      </c>
      <c r="E426" s="31" t="s">
        <v>39</v>
      </c>
      <c r="F426" s="44">
        <v>12500</v>
      </c>
      <c r="G426" s="52">
        <f>D426*F426</f>
        <v>37500</v>
      </c>
      <c r="H426" s="33">
        <f>J426+L426+N426+P426+R426+T426+V426+X426+Z426+AB426+AD426+AF426</f>
        <v>37500</v>
      </c>
      <c r="I426" s="34">
        <v>0</v>
      </c>
      <c r="J426" s="35">
        <v>0</v>
      </c>
      <c r="K426" s="34">
        <v>0</v>
      </c>
      <c r="L426" s="35">
        <v>0</v>
      </c>
      <c r="M426" s="34">
        <v>0</v>
      </c>
      <c r="N426" s="35">
        <v>0</v>
      </c>
      <c r="O426" s="34">
        <v>2</v>
      </c>
      <c r="P426" s="35">
        <v>25000</v>
      </c>
      <c r="Q426" s="34">
        <v>0</v>
      </c>
      <c r="R426" s="35">
        <v>0</v>
      </c>
      <c r="S426" s="34">
        <v>0</v>
      </c>
      <c r="T426" s="35">
        <v>0</v>
      </c>
      <c r="U426" s="34">
        <v>0</v>
      </c>
      <c r="V426" s="35">
        <v>0</v>
      </c>
      <c r="W426" s="34">
        <v>0</v>
      </c>
      <c r="X426" s="35">
        <v>0</v>
      </c>
      <c r="Y426" s="34">
        <v>1</v>
      </c>
      <c r="Z426" s="35">
        <v>12500</v>
      </c>
      <c r="AA426" s="34">
        <v>0</v>
      </c>
      <c r="AB426" s="35">
        <v>0</v>
      </c>
      <c r="AC426" s="34">
        <v>0</v>
      </c>
      <c r="AD426" s="35">
        <v>0</v>
      </c>
      <c r="AE426" s="34">
        <v>0</v>
      </c>
      <c r="AF426" s="35">
        <v>0</v>
      </c>
      <c r="AG426" s="92"/>
      <c r="AH426" s="93"/>
    </row>
    <row r="427" spans="2:34" ht="23.25" customHeight="1" x14ac:dyDescent="0.2">
      <c r="B427" s="26"/>
      <c r="C427" s="29" t="s">
        <v>483</v>
      </c>
      <c r="D427" s="30">
        <v>2</v>
      </c>
      <c r="E427" s="31" t="s">
        <v>39</v>
      </c>
      <c r="F427" s="44">
        <v>7500</v>
      </c>
      <c r="G427" s="52">
        <f>D427*F427</f>
        <v>15000</v>
      </c>
      <c r="H427" s="33">
        <f t="shared" ref="H427:H428" si="73">J427+L427+N427+P427+R427+T427+V427+X427+Z427+AB427+AD427+AF427</f>
        <v>15000</v>
      </c>
      <c r="I427" s="34">
        <v>1</v>
      </c>
      <c r="J427" s="35">
        <v>7500</v>
      </c>
      <c r="K427" s="34"/>
      <c r="L427" s="35">
        <v>0</v>
      </c>
      <c r="M427" s="34">
        <v>0</v>
      </c>
      <c r="N427" s="35">
        <v>0</v>
      </c>
      <c r="O427" s="34">
        <v>0</v>
      </c>
      <c r="P427" s="35">
        <v>0</v>
      </c>
      <c r="Q427" s="34">
        <v>0</v>
      </c>
      <c r="R427" s="35">
        <v>0</v>
      </c>
      <c r="S427" s="34">
        <v>0</v>
      </c>
      <c r="T427" s="35">
        <v>0</v>
      </c>
      <c r="U427" s="34">
        <v>1</v>
      </c>
      <c r="V427" s="35">
        <v>7500</v>
      </c>
      <c r="W427" s="34">
        <v>0</v>
      </c>
      <c r="X427" s="35">
        <v>0</v>
      </c>
      <c r="Y427" s="34">
        <v>0</v>
      </c>
      <c r="Z427" s="35">
        <v>0</v>
      </c>
      <c r="AA427" s="34">
        <v>0</v>
      </c>
      <c r="AB427" s="35">
        <v>0</v>
      </c>
      <c r="AC427" s="34">
        <v>0</v>
      </c>
      <c r="AD427" s="35">
        <v>0</v>
      </c>
      <c r="AE427" s="34">
        <v>0</v>
      </c>
      <c r="AF427" s="35">
        <v>0</v>
      </c>
      <c r="AG427" s="92"/>
      <c r="AH427" s="93"/>
    </row>
    <row r="428" spans="2:34" ht="23.25" customHeight="1" x14ac:dyDescent="0.2">
      <c r="B428" s="26"/>
      <c r="C428" s="29" t="s">
        <v>484</v>
      </c>
      <c r="D428" s="30">
        <v>1</v>
      </c>
      <c r="E428" s="31" t="s">
        <v>39</v>
      </c>
      <c r="F428" s="44">
        <v>22600</v>
      </c>
      <c r="G428" s="52">
        <f>D428*F428</f>
        <v>22600</v>
      </c>
      <c r="H428" s="33">
        <f t="shared" si="73"/>
        <v>22600</v>
      </c>
      <c r="I428" s="34">
        <v>0</v>
      </c>
      <c r="J428" s="35">
        <v>0</v>
      </c>
      <c r="K428" s="34">
        <v>0</v>
      </c>
      <c r="L428" s="35">
        <v>0</v>
      </c>
      <c r="M428" s="34">
        <v>0</v>
      </c>
      <c r="N428" s="35">
        <v>0</v>
      </c>
      <c r="O428" s="34">
        <v>0</v>
      </c>
      <c r="P428" s="35">
        <v>0</v>
      </c>
      <c r="Q428" s="34">
        <v>1</v>
      </c>
      <c r="R428" s="35">
        <v>22600</v>
      </c>
      <c r="S428" s="34">
        <v>0</v>
      </c>
      <c r="T428" s="35">
        <v>0</v>
      </c>
      <c r="U428" s="34">
        <v>0</v>
      </c>
      <c r="V428" s="35">
        <v>0</v>
      </c>
      <c r="W428" s="34">
        <v>0</v>
      </c>
      <c r="X428" s="35">
        <v>0</v>
      </c>
      <c r="Y428" s="34">
        <v>0</v>
      </c>
      <c r="Z428" s="35">
        <v>0</v>
      </c>
      <c r="AA428" s="34">
        <v>0</v>
      </c>
      <c r="AB428" s="35">
        <v>0</v>
      </c>
      <c r="AC428" s="34">
        <v>0</v>
      </c>
      <c r="AD428" s="35">
        <v>0</v>
      </c>
      <c r="AE428" s="34">
        <v>0</v>
      </c>
      <c r="AF428" s="35">
        <v>0</v>
      </c>
      <c r="AG428" s="92"/>
      <c r="AH428" s="93"/>
    </row>
    <row r="429" spans="2:34" ht="26.25" customHeight="1" x14ac:dyDescent="0.2">
      <c r="B429" s="26">
        <v>519</v>
      </c>
      <c r="C429" s="21" t="s">
        <v>485</v>
      </c>
      <c r="D429" s="30"/>
      <c r="E429" s="31" t="s">
        <v>39</v>
      </c>
      <c r="F429" s="31"/>
      <c r="G429" s="27">
        <f>SUM(G430:G432)</f>
        <v>77198</v>
      </c>
      <c r="H429" s="27">
        <f>SUM(H430:H432)</f>
        <v>77198</v>
      </c>
      <c r="I429" s="58"/>
      <c r="J429" s="27">
        <f>SUM(J430:J432)</f>
        <v>0</v>
      </c>
      <c r="K429" s="58"/>
      <c r="L429" s="27">
        <f>SUM(L430:L432)</f>
        <v>0</v>
      </c>
      <c r="M429" s="58"/>
      <c r="N429" s="27">
        <f>SUM(N430:N432)</f>
        <v>0</v>
      </c>
      <c r="O429" s="58"/>
      <c r="P429" s="27">
        <f>SUM(P430:P432)</f>
        <v>22000</v>
      </c>
      <c r="Q429" s="58"/>
      <c r="R429" s="27">
        <f>SUM(R430:R432)</f>
        <v>23999</v>
      </c>
      <c r="S429" s="58"/>
      <c r="T429" s="27">
        <f>SUM(T430:T432)</f>
        <v>23999</v>
      </c>
      <c r="U429" s="58"/>
      <c r="V429" s="27">
        <f>SUM(V430:V432)</f>
        <v>3600</v>
      </c>
      <c r="W429" s="58"/>
      <c r="X429" s="27">
        <f>SUM(X430:X432)</f>
        <v>3600</v>
      </c>
      <c r="Y429" s="58"/>
      <c r="Z429" s="27">
        <f>SUM(Z430:Z432)</f>
        <v>0</v>
      </c>
      <c r="AA429" s="58"/>
      <c r="AB429" s="27">
        <f>SUM(AB430:AB432)</f>
        <v>0</v>
      </c>
      <c r="AC429" s="58"/>
      <c r="AD429" s="27">
        <f>SUM(AD430:AD432)</f>
        <v>0</v>
      </c>
      <c r="AE429" s="58"/>
      <c r="AF429" s="27">
        <f>SUM(AF430:AF432)</f>
        <v>0</v>
      </c>
      <c r="AG429" s="92"/>
      <c r="AH429" s="93"/>
    </row>
    <row r="430" spans="2:34" ht="12" customHeight="1" x14ac:dyDescent="0.2">
      <c r="B430" s="26"/>
      <c r="C430" s="29" t="s">
        <v>486</v>
      </c>
      <c r="D430" s="46">
        <v>2</v>
      </c>
      <c r="E430" s="31" t="s">
        <v>39</v>
      </c>
      <c r="F430" s="31">
        <v>1999</v>
      </c>
      <c r="G430" s="52">
        <f>D430*F430</f>
        <v>3998</v>
      </c>
      <c r="H430" s="33">
        <f t="shared" ref="H430:H432" si="74">J430+L430+N430+P430+R430+T430+V430+X430+Z430+AB430+AD430+AF430</f>
        <v>3998</v>
      </c>
      <c r="I430" s="34">
        <v>0</v>
      </c>
      <c r="J430" s="33">
        <v>0</v>
      </c>
      <c r="K430" s="34">
        <v>0</v>
      </c>
      <c r="L430" s="33">
        <v>0</v>
      </c>
      <c r="M430" s="34">
        <v>0</v>
      </c>
      <c r="N430" s="33">
        <v>0</v>
      </c>
      <c r="O430" s="34">
        <v>0</v>
      </c>
      <c r="P430" s="33">
        <v>0</v>
      </c>
      <c r="Q430" s="34">
        <v>1</v>
      </c>
      <c r="R430" s="33">
        <v>1999</v>
      </c>
      <c r="S430" s="34">
        <v>1</v>
      </c>
      <c r="T430" s="33">
        <v>1999</v>
      </c>
      <c r="U430" s="34">
        <v>0</v>
      </c>
      <c r="V430" s="33">
        <v>0</v>
      </c>
      <c r="W430" s="34">
        <v>0</v>
      </c>
      <c r="X430" s="33">
        <v>0</v>
      </c>
      <c r="Y430" s="34">
        <v>0</v>
      </c>
      <c r="Z430" s="33">
        <v>0</v>
      </c>
      <c r="AA430" s="34">
        <v>0</v>
      </c>
      <c r="AB430" s="33">
        <v>0</v>
      </c>
      <c r="AC430" s="34">
        <v>0</v>
      </c>
      <c r="AD430" s="33">
        <v>0</v>
      </c>
      <c r="AE430" s="34">
        <v>0</v>
      </c>
      <c r="AF430" s="33">
        <v>0</v>
      </c>
      <c r="AG430" s="92"/>
      <c r="AH430" s="93"/>
    </row>
    <row r="431" spans="2:34" ht="12" customHeight="1" x14ac:dyDescent="0.2">
      <c r="B431" s="26"/>
      <c r="C431" s="29" t="s">
        <v>487</v>
      </c>
      <c r="D431" s="46">
        <v>4</v>
      </c>
      <c r="E431" s="31" t="s">
        <v>39</v>
      </c>
      <c r="F431" s="31">
        <v>1800</v>
      </c>
      <c r="G431" s="52">
        <f>F431*D431</f>
        <v>7200</v>
      </c>
      <c r="H431" s="33">
        <f t="shared" si="74"/>
        <v>7200</v>
      </c>
      <c r="I431" s="34">
        <v>0</v>
      </c>
      <c r="J431" s="33">
        <v>0</v>
      </c>
      <c r="K431" s="34">
        <v>0</v>
      </c>
      <c r="L431" s="33">
        <v>0</v>
      </c>
      <c r="M431" s="34">
        <v>0</v>
      </c>
      <c r="N431" s="33">
        <v>0</v>
      </c>
      <c r="O431" s="34">
        <v>0</v>
      </c>
      <c r="P431" s="33">
        <v>0</v>
      </c>
      <c r="Q431" s="34">
        <v>0</v>
      </c>
      <c r="R431" s="33">
        <v>0</v>
      </c>
      <c r="S431" s="34">
        <v>0</v>
      </c>
      <c r="T431" s="33">
        <v>0</v>
      </c>
      <c r="U431" s="34">
        <v>2</v>
      </c>
      <c r="V431" s="33">
        <v>3600</v>
      </c>
      <c r="W431" s="34">
        <v>2</v>
      </c>
      <c r="X431" s="33">
        <v>3600</v>
      </c>
      <c r="Y431" s="34">
        <v>0</v>
      </c>
      <c r="Z431" s="33">
        <v>0</v>
      </c>
      <c r="AA431" s="34">
        <v>0</v>
      </c>
      <c r="AB431" s="33">
        <v>0</v>
      </c>
      <c r="AC431" s="34">
        <v>0</v>
      </c>
      <c r="AD431" s="33">
        <v>0</v>
      </c>
      <c r="AE431" s="34">
        <v>0</v>
      </c>
      <c r="AF431" s="33">
        <v>0</v>
      </c>
      <c r="AG431" s="92"/>
      <c r="AH431" s="93"/>
    </row>
    <row r="432" spans="2:34" ht="12" customHeight="1" x14ac:dyDescent="0.2">
      <c r="B432" s="26"/>
      <c r="C432" s="29" t="s">
        <v>488</v>
      </c>
      <c r="D432" s="46">
        <v>3</v>
      </c>
      <c r="E432" s="31" t="s">
        <v>39</v>
      </c>
      <c r="F432" s="31">
        <v>22000</v>
      </c>
      <c r="G432" s="52">
        <f>F432*D432</f>
        <v>66000</v>
      </c>
      <c r="H432" s="33">
        <f t="shared" si="74"/>
        <v>66000</v>
      </c>
      <c r="I432" s="34">
        <v>0</v>
      </c>
      <c r="J432" s="35">
        <v>0</v>
      </c>
      <c r="K432" s="34">
        <v>0</v>
      </c>
      <c r="L432" s="35">
        <v>0</v>
      </c>
      <c r="M432" s="34">
        <v>0</v>
      </c>
      <c r="N432" s="35">
        <v>0</v>
      </c>
      <c r="O432" s="34">
        <v>1</v>
      </c>
      <c r="P432" s="35">
        <v>22000</v>
      </c>
      <c r="Q432" s="34">
        <v>1</v>
      </c>
      <c r="R432" s="35">
        <v>22000</v>
      </c>
      <c r="S432" s="34">
        <v>1</v>
      </c>
      <c r="T432" s="35">
        <v>22000</v>
      </c>
      <c r="U432" s="34">
        <v>0</v>
      </c>
      <c r="V432" s="35">
        <v>0</v>
      </c>
      <c r="W432" s="34">
        <v>0</v>
      </c>
      <c r="X432" s="35">
        <v>0</v>
      </c>
      <c r="Y432" s="34">
        <v>0</v>
      </c>
      <c r="Z432" s="35">
        <v>0</v>
      </c>
      <c r="AA432" s="34">
        <v>0</v>
      </c>
      <c r="AB432" s="35">
        <v>0</v>
      </c>
      <c r="AC432" s="34">
        <v>0</v>
      </c>
      <c r="AD432" s="35">
        <v>0</v>
      </c>
      <c r="AE432" s="34">
        <v>0</v>
      </c>
      <c r="AF432" s="35">
        <v>0</v>
      </c>
      <c r="AG432" s="92"/>
      <c r="AH432" s="93"/>
    </row>
    <row r="433" spans="2:34" ht="26.25" customHeight="1" x14ac:dyDescent="0.2">
      <c r="B433" s="20">
        <v>5200</v>
      </c>
      <c r="C433" s="21" t="s">
        <v>489</v>
      </c>
      <c r="D433" s="30"/>
      <c r="E433" s="20"/>
      <c r="F433" s="20"/>
      <c r="G433" s="27">
        <f>G434+G437</f>
        <v>26752</v>
      </c>
      <c r="H433" s="27">
        <f>H434+H437</f>
        <v>26752</v>
      </c>
      <c r="I433" s="51"/>
      <c r="J433" s="50">
        <f>SUM(J434,J437)</f>
        <v>0</v>
      </c>
      <c r="K433" s="51" t="s">
        <v>134</v>
      </c>
      <c r="L433" s="50">
        <f>SUM(L434,L437)</f>
        <v>0</v>
      </c>
      <c r="M433" s="51" t="s">
        <v>134</v>
      </c>
      <c r="N433" s="50">
        <f>SUM(N434,N437)</f>
        <v>0</v>
      </c>
      <c r="O433" s="51">
        <v>0</v>
      </c>
      <c r="P433" s="50">
        <f>SUM(P434,P437)</f>
        <v>0</v>
      </c>
      <c r="Q433" s="51" t="s">
        <v>134</v>
      </c>
      <c r="R433" s="50">
        <f>SUM(R434,R437)</f>
        <v>12100</v>
      </c>
      <c r="S433" s="51" t="s">
        <v>134</v>
      </c>
      <c r="T433" s="50">
        <f>SUM(T434,T437)</f>
        <v>0</v>
      </c>
      <c r="U433" s="51" t="s">
        <v>134</v>
      </c>
      <c r="V433" s="50">
        <f>SUM(V434,V437)</f>
        <v>0</v>
      </c>
      <c r="W433" s="51" t="s">
        <v>134</v>
      </c>
      <c r="X433" s="50">
        <f>SUM(X434,X437)</f>
        <v>0</v>
      </c>
      <c r="Y433" s="51" t="s">
        <v>134</v>
      </c>
      <c r="Z433" s="50">
        <f>SUM(Z434,Z437)</f>
        <v>0</v>
      </c>
      <c r="AA433" s="51" t="s">
        <v>134</v>
      </c>
      <c r="AB433" s="50">
        <f>SUM(AB434,AB437)</f>
        <v>0</v>
      </c>
      <c r="AC433" s="51" t="s">
        <v>134</v>
      </c>
      <c r="AD433" s="50">
        <f>SUM(AD434,AD437)</f>
        <v>8652</v>
      </c>
      <c r="AE433" s="51" t="s">
        <v>134</v>
      </c>
      <c r="AF433" s="50">
        <f>SUM(AF434,AF437)</f>
        <v>0</v>
      </c>
      <c r="AG433" s="92"/>
    </row>
    <row r="434" spans="2:34" ht="15.75" customHeight="1" x14ac:dyDescent="0.2">
      <c r="B434" s="26">
        <v>521</v>
      </c>
      <c r="C434" s="21" t="s">
        <v>490</v>
      </c>
      <c r="D434" s="30"/>
      <c r="E434" s="20"/>
      <c r="F434" s="20"/>
      <c r="G434" s="27">
        <f>SUM(G435:G436)</f>
        <v>18100</v>
      </c>
      <c r="H434" s="27">
        <f>SUM(H435:H436)</f>
        <v>18100</v>
      </c>
      <c r="I434" s="58"/>
      <c r="J434" s="24">
        <f>J435</f>
        <v>0</v>
      </c>
      <c r="K434" s="58"/>
      <c r="L434" s="24">
        <f>L435</f>
        <v>0</v>
      </c>
      <c r="M434" s="58"/>
      <c r="N434" s="24">
        <f>N435</f>
        <v>0</v>
      </c>
      <c r="O434" s="58"/>
      <c r="P434" s="24">
        <f>P435</f>
        <v>0</v>
      </c>
      <c r="Q434" s="58"/>
      <c r="R434" s="24">
        <f>R435</f>
        <v>12100</v>
      </c>
      <c r="S434" s="58"/>
      <c r="T434" s="24">
        <f>T435</f>
        <v>0</v>
      </c>
      <c r="U434" s="58"/>
      <c r="V434" s="24">
        <f>V435</f>
        <v>0</v>
      </c>
      <c r="W434" s="58"/>
      <c r="X434" s="24">
        <f>X435</f>
        <v>0</v>
      </c>
      <c r="Y434" s="58"/>
      <c r="Z434" s="24">
        <f>Z435</f>
        <v>0</v>
      </c>
      <c r="AA434" s="58"/>
      <c r="AB434" s="24">
        <f>AB435</f>
        <v>0</v>
      </c>
      <c r="AC434" s="58"/>
      <c r="AD434" s="24">
        <f>AD435</f>
        <v>0</v>
      </c>
      <c r="AE434" s="58"/>
      <c r="AF434" s="24">
        <f>AF435</f>
        <v>0</v>
      </c>
      <c r="AG434" s="92"/>
      <c r="AH434" s="93"/>
    </row>
    <row r="435" spans="2:34" ht="12.75" customHeight="1" x14ac:dyDescent="0.2">
      <c r="B435" s="26"/>
      <c r="C435" s="29" t="s">
        <v>491</v>
      </c>
      <c r="D435" s="46">
        <f>I435+K435+M435+O435+Q435+S435+U435+W435+Y435+AA435+AC435+AE435</f>
        <v>1</v>
      </c>
      <c r="E435" s="31" t="s">
        <v>39</v>
      </c>
      <c r="F435" s="44">
        <v>12100</v>
      </c>
      <c r="G435" s="33">
        <f>D435*F435</f>
        <v>12100</v>
      </c>
      <c r="H435" s="33">
        <f t="shared" ref="H435:H436" si="75">J435+L435+N435+P435+R435+T435+V435+X435+Z435+AB435+AD435+AF435</f>
        <v>12100</v>
      </c>
      <c r="I435" s="34">
        <v>0</v>
      </c>
      <c r="J435" s="35">
        <v>0</v>
      </c>
      <c r="K435" s="34"/>
      <c r="L435" s="35">
        <v>0</v>
      </c>
      <c r="M435" s="34">
        <v>0</v>
      </c>
      <c r="N435" s="35">
        <v>0</v>
      </c>
      <c r="O435" s="34">
        <v>0</v>
      </c>
      <c r="P435" s="35">
        <v>0</v>
      </c>
      <c r="Q435" s="34">
        <v>1</v>
      </c>
      <c r="R435" s="35">
        <v>12100</v>
      </c>
      <c r="S435" s="34">
        <v>0</v>
      </c>
      <c r="T435" s="35">
        <v>0</v>
      </c>
      <c r="U435" s="34">
        <v>0</v>
      </c>
      <c r="V435" s="35">
        <v>0</v>
      </c>
      <c r="W435" s="34">
        <v>0</v>
      </c>
      <c r="X435" s="35">
        <v>0</v>
      </c>
      <c r="Y435" s="34">
        <v>0</v>
      </c>
      <c r="Z435" s="35">
        <v>0</v>
      </c>
      <c r="AA435" s="34">
        <v>0</v>
      </c>
      <c r="AB435" s="35">
        <v>0</v>
      </c>
      <c r="AC435" s="34">
        <v>0</v>
      </c>
      <c r="AD435" s="35">
        <v>0</v>
      </c>
      <c r="AE435" s="34">
        <v>0</v>
      </c>
      <c r="AF435" s="53">
        <v>0</v>
      </c>
      <c r="AG435" s="19"/>
      <c r="AH435" s="93"/>
    </row>
    <row r="436" spans="2:34" ht="12.75" customHeight="1" x14ac:dyDescent="0.2">
      <c r="B436" s="26"/>
      <c r="C436" s="29" t="s">
        <v>327</v>
      </c>
      <c r="D436" s="30">
        <v>1</v>
      </c>
      <c r="E436" s="31" t="s">
        <v>39</v>
      </c>
      <c r="F436" s="44">
        <v>6000</v>
      </c>
      <c r="G436" s="33">
        <f>D436*F436</f>
        <v>6000</v>
      </c>
      <c r="H436" s="33">
        <f t="shared" si="75"/>
        <v>6000</v>
      </c>
      <c r="I436" s="34"/>
      <c r="J436" s="35"/>
      <c r="K436" s="34">
        <v>1</v>
      </c>
      <c r="L436" s="35">
        <v>6000</v>
      </c>
      <c r="M436" s="34"/>
      <c r="N436" s="35"/>
      <c r="O436" s="34"/>
      <c r="P436" s="35"/>
      <c r="Q436" s="34"/>
      <c r="R436" s="35"/>
      <c r="S436" s="34"/>
      <c r="T436" s="35"/>
      <c r="U436" s="34"/>
      <c r="V436" s="35"/>
      <c r="W436" s="34"/>
      <c r="X436" s="35"/>
      <c r="Y436" s="34"/>
      <c r="Z436" s="35"/>
      <c r="AA436" s="34"/>
      <c r="AB436" s="35"/>
      <c r="AC436" s="34"/>
      <c r="AD436" s="35"/>
      <c r="AE436" s="34"/>
      <c r="AF436" s="35"/>
      <c r="AG436" s="19"/>
      <c r="AH436" s="93"/>
    </row>
    <row r="437" spans="2:34" ht="14.25" customHeight="1" x14ac:dyDescent="0.2">
      <c r="B437" s="26">
        <v>523</v>
      </c>
      <c r="C437" s="21" t="s">
        <v>492</v>
      </c>
      <c r="D437" s="30"/>
      <c r="E437" s="20"/>
      <c r="F437" s="20"/>
      <c r="G437" s="27">
        <f>J437+L437+N437+P437+R437+T437+V437+X437+Z437+AB437+AD437+AF437</f>
        <v>8652</v>
      </c>
      <c r="H437" s="27">
        <f>SUM(I437:AF437)</f>
        <v>8652</v>
      </c>
      <c r="I437" s="58"/>
      <c r="J437" s="24">
        <f>J438</f>
        <v>0</v>
      </c>
      <c r="K437" s="58" t="s">
        <v>134</v>
      </c>
      <c r="L437" s="24">
        <f>L438</f>
        <v>0</v>
      </c>
      <c r="M437" s="58" t="s">
        <v>134</v>
      </c>
      <c r="N437" s="24">
        <f>N438</f>
        <v>0</v>
      </c>
      <c r="O437" s="58" t="s">
        <v>134</v>
      </c>
      <c r="P437" s="24">
        <f>P438</f>
        <v>0</v>
      </c>
      <c r="Q437" s="58" t="s">
        <v>134</v>
      </c>
      <c r="R437" s="24">
        <f>R438</f>
        <v>0</v>
      </c>
      <c r="S437" s="58" t="s">
        <v>134</v>
      </c>
      <c r="T437" s="24">
        <f>T438</f>
        <v>0</v>
      </c>
      <c r="U437" s="58" t="s">
        <v>134</v>
      </c>
      <c r="V437" s="24">
        <f>V438</f>
        <v>0</v>
      </c>
      <c r="W437" s="58" t="s">
        <v>134</v>
      </c>
      <c r="X437" s="24">
        <f>X438</f>
        <v>0</v>
      </c>
      <c r="Y437" s="58" t="s">
        <v>134</v>
      </c>
      <c r="Z437" s="24">
        <f>Z438</f>
        <v>0</v>
      </c>
      <c r="AA437" s="58" t="s">
        <v>134</v>
      </c>
      <c r="AB437" s="24">
        <f>AB438</f>
        <v>0</v>
      </c>
      <c r="AC437" s="58" t="s">
        <v>134</v>
      </c>
      <c r="AD437" s="24">
        <f>AD438</f>
        <v>8652</v>
      </c>
      <c r="AE437" s="58" t="s">
        <v>134</v>
      </c>
      <c r="AF437" s="24">
        <f>AF438</f>
        <v>0</v>
      </c>
      <c r="AG437" s="19"/>
      <c r="AH437" s="93"/>
    </row>
    <row r="438" spans="2:34" ht="15" customHeight="1" x14ac:dyDescent="0.2">
      <c r="B438" s="26"/>
      <c r="C438" s="29" t="s">
        <v>493</v>
      </c>
      <c r="D438" s="46">
        <f>I438+K438+M438+O438+Q438+S438+U438+W438+Y438+AA438+AC438+AE438</f>
        <v>1</v>
      </c>
      <c r="E438" s="31" t="s">
        <v>39</v>
      </c>
      <c r="F438" s="35">
        <v>8652</v>
      </c>
      <c r="G438" s="33">
        <f>SUM(J438,L438,N438,P438,R438,T438,V438,X438,Z438,AB438,AD438,AF438)</f>
        <v>8652</v>
      </c>
      <c r="H438" s="33">
        <f>J438+L438+N438+P438+R438+T438+V438+X438+Z438+AB438+AD438+AF438</f>
        <v>8652</v>
      </c>
      <c r="I438" s="34">
        <v>0</v>
      </c>
      <c r="J438" s="35">
        <v>0</v>
      </c>
      <c r="K438" s="34">
        <v>0</v>
      </c>
      <c r="L438" s="35">
        <v>0</v>
      </c>
      <c r="M438" s="34">
        <v>0</v>
      </c>
      <c r="N438" s="35">
        <v>0</v>
      </c>
      <c r="O438" s="34">
        <v>0</v>
      </c>
      <c r="P438" s="35">
        <v>0</v>
      </c>
      <c r="Q438" s="34">
        <v>0</v>
      </c>
      <c r="R438" s="35">
        <v>0</v>
      </c>
      <c r="S438" s="34">
        <v>0</v>
      </c>
      <c r="T438" s="35">
        <v>0</v>
      </c>
      <c r="U438" s="34">
        <v>0</v>
      </c>
      <c r="V438" s="35">
        <v>0</v>
      </c>
      <c r="W438" s="34">
        <v>0</v>
      </c>
      <c r="X438" s="35">
        <v>0</v>
      </c>
      <c r="Y438" s="34">
        <v>0</v>
      </c>
      <c r="Z438" s="35">
        <v>0</v>
      </c>
      <c r="AA438" s="34">
        <v>0</v>
      </c>
      <c r="AB438" s="35">
        <v>0</v>
      </c>
      <c r="AC438" s="34">
        <v>1</v>
      </c>
      <c r="AD438" s="35">
        <v>8652</v>
      </c>
      <c r="AE438" s="34">
        <v>0</v>
      </c>
      <c r="AF438" s="35">
        <v>0</v>
      </c>
      <c r="AG438" s="19"/>
      <c r="AH438" s="93"/>
    </row>
    <row r="439" spans="2:34" ht="26.25" customHeight="1" x14ac:dyDescent="0.2">
      <c r="B439" s="20">
        <v>5600</v>
      </c>
      <c r="C439" s="21" t="s">
        <v>494</v>
      </c>
      <c r="D439" s="46"/>
      <c r="E439" s="20"/>
      <c r="F439" s="20"/>
      <c r="G439" s="27">
        <f>G440</f>
        <v>2097</v>
      </c>
      <c r="H439" s="27">
        <f>SUM(I439:AF439)</f>
        <v>2097</v>
      </c>
      <c r="I439" s="80" t="s">
        <v>134</v>
      </c>
      <c r="J439" s="27">
        <f>J440</f>
        <v>0</v>
      </c>
      <c r="K439" s="80" t="s">
        <v>134</v>
      </c>
      <c r="L439" s="27">
        <f>L440</f>
        <v>0</v>
      </c>
      <c r="M439" s="80" t="s">
        <v>134</v>
      </c>
      <c r="N439" s="27">
        <f>N440</f>
        <v>0</v>
      </c>
      <c r="O439" s="80" t="s">
        <v>134</v>
      </c>
      <c r="P439" s="27">
        <f>P440</f>
        <v>0</v>
      </c>
      <c r="Q439" s="80" t="s">
        <v>134</v>
      </c>
      <c r="R439" s="27">
        <f>R440</f>
        <v>0</v>
      </c>
      <c r="S439" s="80" t="s">
        <v>134</v>
      </c>
      <c r="T439" s="27">
        <f>T440</f>
        <v>0</v>
      </c>
      <c r="U439" s="80" t="s">
        <v>134</v>
      </c>
      <c r="V439" s="27">
        <f>V440</f>
        <v>0</v>
      </c>
      <c r="W439" s="80" t="s">
        <v>134</v>
      </c>
      <c r="X439" s="27">
        <f>X440</f>
        <v>0</v>
      </c>
      <c r="Y439" s="27" t="str">
        <f>Y440</f>
        <v xml:space="preserve"> </v>
      </c>
      <c r="Z439" s="27">
        <f>Z440</f>
        <v>0</v>
      </c>
      <c r="AA439" s="27" t="str">
        <f>AA440</f>
        <v xml:space="preserve"> </v>
      </c>
      <c r="AB439" s="27">
        <f>AB440</f>
        <v>2097</v>
      </c>
      <c r="AC439" s="80" t="s">
        <v>134</v>
      </c>
      <c r="AD439" s="27">
        <f>AD440</f>
        <v>0</v>
      </c>
      <c r="AE439" s="80" t="s">
        <v>134</v>
      </c>
      <c r="AF439" s="27">
        <f>AF440</f>
        <v>0</v>
      </c>
      <c r="AG439" s="19"/>
      <c r="AH439" s="93"/>
    </row>
    <row r="440" spans="2:34" ht="14.25" customHeight="1" x14ac:dyDescent="0.2">
      <c r="B440" s="26">
        <v>565</v>
      </c>
      <c r="C440" s="21" t="s">
        <v>495</v>
      </c>
      <c r="D440" s="30"/>
      <c r="E440" s="20"/>
      <c r="F440" s="20"/>
      <c r="G440" s="27">
        <f>J440+L440+N440+P440+R440+T440+V440+X440+Z440+AB440+AD440+AF440</f>
        <v>2097</v>
      </c>
      <c r="H440" s="33">
        <f>J440+L440+N440+P440+R440+T440+V440+X440+Z440+AB440+AD440+AF440</f>
        <v>2097</v>
      </c>
      <c r="I440" s="58" t="s">
        <v>134</v>
      </c>
      <c r="J440" s="24">
        <f>J441</f>
        <v>0</v>
      </c>
      <c r="K440" s="58" t="s">
        <v>134</v>
      </c>
      <c r="L440" s="24">
        <f>L441</f>
        <v>0</v>
      </c>
      <c r="M440" s="58" t="s">
        <v>134</v>
      </c>
      <c r="N440" s="24">
        <f>N441</f>
        <v>0</v>
      </c>
      <c r="O440" s="58" t="s">
        <v>134</v>
      </c>
      <c r="P440" s="24">
        <f>P441</f>
        <v>0</v>
      </c>
      <c r="Q440" s="58" t="s">
        <v>134</v>
      </c>
      <c r="R440" s="24">
        <f>R441</f>
        <v>0</v>
      </c>
      <c r="S440" s="58" t="s">
        <v>134</v>
      </c>
      <c r="T440" s="24">
        <f>T441</f>
        <v>0</v>
      </c>
      <c r="U440" s="58" t="s">
        <v>134</v>
      </c>
      <c r="V440" s="24">
        <f>V441</f>
        <v>0</v>
      </c>
      <c r="W440" s="58" t="s">
        <v>134</v>
      </c>
      <c r="X440" s="24">
        <f>X441</f>
        <v>0</v>
      </c>
      <c r="Y440" s="58" t="s">
        <v>134</v>
      </c>
      <c r="Z440" s="24">
        <f>Z441</f>
        <v>0</v>
      </c>
      <c r="AA440" s="58" t="s">
        <v>134</v>
      </c>
      <c r="AB440" s="24">
        <f>AB441</f>
        <v>2097</v>
      </c>
      <c r="AC440" s="58" t="s">
        <v>134</v>
      </c>
      <c r="AD440" s="24">
        <f>AD441</f>
        <v>0</v>
      </c>
      <c r="AE440" s="58" t="s">
        <v>134</v>
      </c>
      <c r="AF440" s="24">
        <f>AF441</f>
        <v>0</v>
      </c>
      <c r="AG440" s="19"/>
    </row>
    <row r="441" spans="2:34" ht="15" customHeight="1" x14ac:dyDescent="0.2">
      <c r="B441" s="26"/>
      <c r="C441" s="29" t="s">
        <v>496</v>
      </c>
      <c r="D441" s="46">
        <v>3</v>
      </c>
      <c r="E441" s="31" t="s">
        <v>39</v>
      </c>
      <c r="F441" s="44">
        <v>699</v>
      </c>
      <c r="G441" s="33">
        <f>F441*D441</f>
        <v>2097</v>
      </c>
      <c r="H441" s="33">
        <f>J441+L441+N441+P441+R441+T441+V441+X441+Z441+AB441+AD441+AF441</f>
        <v>2097</v>
      </c>
      <c r="I441" s="34">
        <v>0</v>
      </c>
      <c r="J441" s="35">
        <v>0</v>
      </c>
      <c r="K441" s="34">
        <v>0</v>
      </c>
      <c r="L441" s="35">
        <v>0</v>
      </c>
      <c r="M441" s="34">
        <v>0</v>
      </c>
      <c r="N441" s="35">
        <v>0</v>
      </c>
      <c r="O441" s="34">
        <v>0</v>
      </c>
      <c r="P441" s="35">
        <v>0</v>
      </c>
      <c r="Q441" s="34">
        <v>0</v>
      </c>
      <c r="R441" s="35">
        <v>0</v>
      </c>
      <c r="S441" s="34">
        <v>0</v>
      </c>
      <c r="T441" s="35">
        <v>0</v>
      </c>
      <c r="U441" s="34">
        <v>0</v>
      </c>
      <c r="V441" s="35">
        <v>0</v>
      </c>
      <c r="W441" s="34">
        <v>0</v>
      </c>
      <c r="X441" s="35">
        <v>0</v>
      </c>
      <c r="Y441" s="34">
        <v>0</v>
      </c>
      <c r="Z441" s="35">
        <v>0</v>
      </c>
      <c r="AA441" s="34">
        <v>3</v>
      </c>
      <c r="AB441" s="35">
        <f>699*3</f>
        <v>2097</v>
      </c>
      <c r="AC441" s="34">
        <v>0</v>
      </c>
      <c r="AD441" s="35">
        <v>0</v>
      </c>
      <c r="AE441" s="34">
        <v>0</v>
      </c>
      <c r="AF441" s="35">
        <v>0</v>
      </c>
      <c r="AG441" s="19"/>
    </row>
    <row r="442" spans="2:34" ht="13.5" customHeight="1" x14ac:dyDescent="0.2">
      <c r="B442" s="20">
        <v>5900</v>
      </c>
      <c r="C442" s="21" t="s">
        <v>497</v>
      </c>
      <c r="D442" s="30"/>
      <c r="E442" s="31"/>
      <c r="F442" s="44"/>
      <c r="G442" s="57">
        <f>G443+G445</f>
        <v>16868</v>
      </c>
      <c r="H442" s="57">
        <f>H443+H445</f>
        <v>16868</v>
      </c>
      <c r="I442" s="34"/>
      <c r="J442" s="57">
        <f>J443+J445</f>
        <v>0</v>
      </c>
      <c r="K442" s="58"/>
      <c r="L442" s="57">
        <f>L443+L445</f>
        <v>0</v>
      </c>
      <c r="M442" s="58"/>
      <c r="N442" s="57">
        <f>N443+N445</f>
        <v>0</v>
      </c>
      <c r="O442" s="58"/>
      <c r="P442" s="57">
        <f>P443+P445</f>
        <v>0</v>
      </c>
      <c r="Q442" s="58"/>
      <c r="R442" s="57">
        <f>R443+R445</f>
        <v>0</v>
      </c>
      <c r="S442" s="58"/>
      <c r="T442" s="57">
        <f>T443+T445</f>
        <v>5784</v>
      </c>
      <c r="U442" s="58"/>
      <c r="V442" s="57">
        <f>V443+V445</f>
        <v>0</v>
      </c>
      <c r="W442" s="58"/>
      <c r="X442" s="57">
        <f>X443+X445</f>
        <v>0</v>
      </c>
      <c r="Y442" s="58"/>
      <c r="Z442" s="57">
        <f>Z443+Z445</f>
        <v>11084</v>
      </c>
      <c r="AA442" s="58"/>
      <c r="AB442" s="57">
        <f>AB443+AB445</f>
        <v>0</v>
      </c>
      <c r="AC442" s="58"/>
      <c r="AD442" s="57">
        <f>AD443+AD445</f>
        <v>0</v>
      </c>
      <c r="AE442" s="58"/>
      <c r="AF442" s="57">
        <f>AF443+AF445</f>
        <v>0</v>
      </c>
      <c r="AG442" s="19"/>
    </row>
    <row r="443" spans="2:34" ht="13.5" customHeight="1" x14ac:dyDescent="0.2">
      <c r="B443" s="26">
        <v>591</v>
      </c>
      <c r="C443" s="21" t="s">
        <v>498</v>
      </c>
      <c r="D443" s="30"/>
      <c r="E443" s="31"/>
      <c r="F443" s="31"/>
      <c r="G443" s="27">
        <f>J443+L443+N443+P443+R443+T443+V443+X443+Z443+AB443+AD443+AF443</f>
        <v>5300</v>
      </c>
      <c r="H443" s="57">
        <f>J443+L443+N443+P443+R443+T443+V443+X443+Z443+AB443+AD443+AF443</f>
        <v>5300</v>
      </c>
      <c r="I443" s="34"/>
      <c r="J443" s="57">
        <f>SUM(J444)</f>
        <v>0</v>
      </c>
      <c r="K443" s="58"/>
      <c r="L443" s="57">
        <f>SUM(L444)</f>
        <v>0</v>
      </c>
      <c r="M443" s="58"/>
      <c r="N443" s="57">
        <f>SUM(N444)</f>
        <v>0</v>
      </c>
      <c r="O443" s="58"/>
      <c r="P443" s="57">
        <f>SUM(P444)</f>
        <v>0</v>
      </c>
      <c r="Q443" s="58"/>
      <c r="R443" s="57">
        <f>SUM(R444)</f>
        <v>0</v>
      </c>
      <c r="S443" s="58"/>
      <c r="T443" s="57">
        <f>SUM(T444)</f>
        <v>0</v>
      </c>
      <c r="U443" s="58"/>
      <c r="V443" s="57">
        <f>SUM(V444)</f>
        <v>0</v>
      </c>
      <c r="W443" s="58"/>
      <c r="X443" s="57">
        <f>SUM(X444)</f>
        <v>0</v>
      </c>
      <c r="Y443" s="58"/>
      <c r="Z443" s="57">
        <f>SUM(Z444)</f>
        <v>5300</v>
      </c>
      <c r="AA443" s="58"/>
      <c r="AB443" s="57">
        <f>SUM(AB444)</f>
        <v>0</v>
      </c>
      <c r="AC443" s="58"/>
      <c r="AD443" s="57">
        <f>SUM(AD444)</f>
        <v>0</v>
      </c>
      <c r="AE443" s="58"/>
      <c r="AF443" s="57">
        <f>SUM(AF444)</f>
        <v>0</v>
      </c>
      <c r="AG443" s="19"/>
    </row>
    <row r="444" spans="2:34" ht="13.5" customHeight="1" x14ac:dyDescent="0.2">
      <c r="B444" s="26"/>
      <c r="C444" s="29" t="s">
        <v>499</v>
      </c>
      <c r="D444" s="46">
        <f>I444+K444+M444+O444+Q444+S444+U444+W444+Y444+AA444+AC444+AE444</f>
        <v>1</v>
      </c>
      <c r="E444" s="31" t="s">
        <v>70</v>
      </c>
      <c r="F444" s="44">
        <v>6800</v>
      </c>
      <c r="G444" s="33">
        <f>J444+L444+N444+P444+R444+T444+V444+X444+Z444+AB444+AD444+AF444</f>
        <v>5300</v>
      </c>
      <c r="H444" s="33">
        <f>J444+L444+N444+P444+R444+T444+V444+X444+Z444+AB444+AD444+AF444</f>
        <v>5300</v>
      </c>
      <c r="I444" s="34">
        <v>0</v>
      </c>
      <c r="J444" s="35">
        <v>0</v>
      </c>
      <c r="K444" s="34">
        <v>0</v>
      </c>
      <c r="L444" s="35">
        <v>0</v>
      </c>
      <c r="M444" s="34">
        <v>0</v>
      </c>
      <c r="N444" s="35">
        <v>0</v>
      </c>
      <c r="O444" s="34">
        <v>0</v>
      </c>
      <c r="P444" s="35">
        <v>0</v>
      </c>
      <c r="Q444" s="34">
        <v>0</v>
      </c>
      <c r="R444" s="35">
        <v>0</v>
      </c>
      <c r="S444" s="34">
        <v>0</v>
      </c>
      <c r="T444" s="35">
        <v>0</v>
      </c>
      <c r="U444" s="34">
        <v>0</v>
      </c>
      <c r="V444" s="35">
        <v>0</v>
      </c>
      <c r="W444" s="34">
        <v>0</v>
      </c>
      <c r="X444" s="35">
        <v>0</v>
      </c>
      <c r="Y444" s="34">
        <v>1</v>
      </c>
      <c r="Z444" s="35">
        <v>5300</v>
      </c>
      <c r="AA444" s="34">
        <v>0</v>
      </c>
      <c r="AB444" s="35">
        <v>0</v>
      </c>
      <c r="AC444" s="34">
        <v>0</v>
      </c>
      <c r="AD444" s="35">
        <v>0</v>
      </c>
      <c r="AE444" s="34">
        <v>0</v>
      </c>
      <c r="AF444" s="35">
        <v>0</v>
      </c>
      <c r="AG444" s="19"/>
    </row>
    <row r="445" spans="2:34" ht="24" customHeight="1" x14ac:dyDescent="0.2">
      <c r="B445" s="26">
        <v>597</v>
      </c>
      <c r="C445" s="21" t="s">
        <v>500</v>
      </c>
      <c r="D445" s="30"/>
      <c r="E445" s="31"/>
      <c r="F445" s="31"/>
      <c r="G445" s="27">
        <f>J445+L445+N445+P445+R445+T445+V445+X445+Z445+AB445+AD445+AF445</f>
        <v>11568</v>
      </c>
      <c r="H445" s="57">
        <f>J445+L445+N445+P445+R445+T445+V445+X445+Z445+AB445+AD445+AF445</f>
        <v>11568</v>
      </c>
      <c r="I445" s="34"/>
      <c r="J445" s="57">
        <f>SUM(J446)</f>
        <v>0</v>
      </c>
      <c r="K445" s="58"/>
      <c r="L445" s="57">
        <f>SUM(L446)</f>
        <v>0</v>
      </c>
      <c r="M445" s="58"/>
      <c r="N445" s="57">
        <f>SUM(N446)</f>
        <v>0</v>
      </c>
      <c r="O445" s="58"/>
      <c r="P445" s="57">
        <f>SUM(P446)</f>
        <v>0</v>
      </c>
      <c r="Q445" s="58"/>
      <c r="R445" s="57">
        <f>SUM(R446)</f>
        <v>0</v>
      </c>
      <c r="S445" s="58"/>
      <c r="T445" s="57">
        <f>SUM(T446)</f>
        <v>5784</v>
      </c>
      <c r="U445" s="58"/>
      <c r="V445" s="57">
        <f>SUM(V446)</f>
        <v>0</v>
      </c>
      <c r="W445" s="58"/>
      <c r="X445" s="57">
        <f>SUM(X446)</f>
        <v>0</v>
      </c>
      <c r="Y445" s="58"/>
      <c r="Z445" s="57">
        <f>SUM(Z446)</f>
        <v>5784</v>
      </c>
      <c r="AA445" s="58"/>
      <c r="AB445" s="57">
        <f>SUM(AB446)</f>
        <v>0</v>
      </c>
      <c r="AC445" s="58"/>
      <c r="AD445" s="57">
        <f>SUM(AD446)</f>
        <v>0</v>
      </c>
      <c r="AE445" s="58"/>
      <c r="AF445" s="57">
        <f>SUM(AF446)</f>
        <v>0</v>
      </c>
      <c r="AG445" s="19"/>
    </row>
    <row r="446" spans="2:34" ht="12.75" customHeight="1" x14ac:dyDescent="0.2">
      <c r="B446" s="26"/>
      <c r="C446" s="29" t="s">
        <v>500</v>
      </c>
      <c r="D446" s="46">
        <f>I446+K446+M446+O446+Q446+S446+U446+W446+Y446+AA446+AC446+AE446</f>
        <v>2</v>
      </c>
      <c r="E446" s="31" t="s">
        <v>70</v>
      </c>
      <c r="F446" s="52">
        <v>5784</v>
      </c>
      <c r="G446" s="52">
        <f>J446+L446+N446+P446+R446+T446+V446+X446+Z446+AB446+AD446+AF446</f>
        <v>11568</v>
      </c>
      <c r="H446" s="33">
        <f>J446+L446+N446+P446+R446+T446+V446+X446+Z446+AB446+AD446+AF446</f>
        <v>11568</v>
      </c>
      <c r="I446" s="54">
        <v>0</v>
      </c>
      <c r="J446" s="53">
        <v>0</v>
      </c>
      <c r="K446" s="54">
        <v>0</v>
      </c>
      <c r="L446" s="53">
        <v>0</v>
      </c>
      <c r="M446" s="54">
        <v>0</v>
      </c>
      <c r="N446" s="53">
        <v>0</v>
      </c>
      <c r="O446" s="54">
        <v>0</v>
      </c>
      <c r="P446" s="53">
        <v>0</v>
      </c>
      <c r="Q446" s="54">
        <v>0</v>
      </c>
      <c r="R446" s="53">
        <v>0</v>
      </c>
      <c r="S446" s="54">
        <v>1</v>
      </c>
      <c r="T446" s="53">
        <v>5784</v>
      </c>
      <c r="U446" s="54">
        <v>0</v>
      </c>
      <c r="V446" s="53">
        <v>0</v>
      </c>
      <c r="W446" s="54">
        <v>0</v>
      </c>
      <c r="X446" s="53">
        <v>0</v>
      </c>
      <c r="Y446" s="54">
        <v>1</v>
      </c>
      <c r="Z446" s="53">
        <v>5784</v>
      </c>
      <c r="AA446" s="54">
        <v>0</v>
      </c>
      <c r="AB446" s="53">
        <v>0</v>
      </c>
      <c r="AC446" s="54">
        <v>0</v>
      </c>
      <c r="AD446" s="53">
        <v>0</v>
      </c>
      <c r="AE446" s="54">
        <v>0</v>
      </c>
      <c r="AF446" s="53">
        <v>0</v>
      </c>
      <c r="AG446" s="19"/>
    </row>
    <row r="447" spans="2:34" ht="17.25" customHeight="1" x14ac:dyDescent="0.2">
      <c r="B447" s="94"/>
      <c r="C447" s="95" t="s">
        <v>501</v>
      </c>
      <c r="D447" s="96"/>
      <c r="E447" s="97"/>
      <c r="F447" s="97"/>
      <c r="G447" s="98">
        <f>SUM(G6+G302+G417)</f>
        <v>9866899.3100000005</v>
      </c>
      <c r="H447" s="98">
        <f>SUM(H6+H302+H417)</f>
        <v>9866858.4233333338</v>
      </c>
      <c r="I447" s="99"/>
      <c r="J447" s="99">
        <f>SUM(J6+J302+J417)</f>
        <v>854396.5033333333</v>
      </c>
      <c r="K447" s="98"/>
      <c r="L447" s="98">
        <f>SUM(L6+L302+L417)</f>
        <v>847105.04</v>
      </c>
      <c r="M447" s="98"/>
      <c r="N447" s="98">
        <f>SUM(N6+N302+N417)</f>
        <v>963865.79</v>
      </c>
      <c r="O447" s="98"/>
      <c r="P447" s="98">
        <f>SUM(P6+P302+P417)</f>
        <v>825503.7</v>
      </c>
      <c r="Q447" s="98"/>
      <c r="R447" s="98">
        <f>SUM(R6+R302+R417)</f>
        <v>900883.74</v>
      </c>
      <c r="S447" s="98"/>
      <c r="T447" s="98">
        <f>SUM(T6+T302+T417)</f>
        <v>816969.71</v>
      </c>
      <c r="U447" s="98"/>
      <c r="V447" s="98">
        <f>SUM(V6+V302+V417)</f>
        <v>886567.17</v>
      </c>
      <c r="W447" s="98"/>
      <c r="X447" s="98">
        <f>SUM(X6+X302+X417)</f>
        <v>765231.74999999988</v>
      </c>
      <c r="Y447" s="98"/>
      <c r="Z447" s="98">
        <f>SUM(Z6+Z302+Z417)</f>
        <v>912858.88000000012</v>
      </c>
      <c r="AA447" s="98"/>
      <c r="AB447" s="98">
        <f>SUM(AB6+AB302+AB417)</f>
        <v>710600.7</v>
      </c>
      <c r="AC447" s="98"/>
      <c r="AD447" s="98">
        <f>SUM(AD6+AD302+AD417)</f>
        <v>691624.31</v>
      </c>
      <c r="AE447" s="98"/>
      <c r="AF447" s="98">
        <f>SUM(AF6+AF302+AF417)</f>
        <v>653147.13</v>
      </c>
      <c r="AG447" s="19"/>
    </row>
    <row r="448" spans="2:34" ht="17.25" customHeight="1" x14ac:dyDescent="0.2">
      <c r="B448" s="100"/>
      <c r="C448" s="101"/>
      <c r="D448" s="102"/>
      <c r="E448" s="103"/>
      <c r="F448" s="103"/>
      <c r="G448" s="104"/>
      <c r="H448" s="104"/>
      <c r="I448" s="105"/>
      <c r="J448" s="105"/>
      <c r="K448" s="104"/>
      <c r="L448" s="104"/>
      <c r="M448" s="104"/>
      <c r="N448" s="104"/>
      <c r="O448" s="104"/>
      <c r="P448" s="104"/>
      <c r="Q448" s="104"/>
      <c r="R448" s="104"/>
      <c r="S448" s="104"/>
      <c r="T448" s="104"/>
      <c r="U448" s="104"/>
      <c r="V448" s="104"/>
      <c r="W448" s="104"/>
      <c r="X448" s="104"/>
      <c r="Y448" s="104"/>
      <c r="Z448" s="104"/>
      <c r="AA448" s="104"/>
      <c r="AB448" s="104"/>
      <c r="AC448" s="104"/>
      <c r="AD448" s="104"/>
      <c r="AE448" s="104"/>
      <c r="AF448" s="104"/>
      <c r="AG448" s="19"/>
    </row>
    <row r="449" spans="2:33" ht="17.25" customHeight="1" x14ac:dyDescent="0.2">
      <c r="B449" s="100"/>
      <c r="C449" s="101"/>
      <c r="D449" s="102"/>
      <c r="E449" s="103"/>
      <c r="F449" s="103"/>
      <c r="G449" s="104"/>
      <c r="H449" s="104"/>
      <c r="I449" s="105"/>
      <c r="J449" s="105"/>
      <c r="K449" s="104"/>
      <c r="L449" s="104"/>
      <c r="M449" s="104"/>
      <c r="N449" s="104"/>
      <c r="O449" s="104"/>
      <c r="P449" s="104"/>
      <c r="Q449" s="104"/>
      <c r="R449" s="104"/>
      <c r="S449" s="104"/>
      <c r="T449" s="104"/>
      <c r="U449" s="104"/>
      <c r="V449" s="104"/>
      <c r="W449" s="104"/>
      <c r="X449" s="104"/>
      <c r="Y449" s="104"/>
      <c r="Z449" s="104"/>
      <c r="AA449" s="104"/>
      <c r="AB449" s="104"/>
      <c r="AC449" s="104"/>
      <c r="AD449" s="104"/>
      <c r="AE449" s="104"/>
      <c r="AF449" s="104"/>
      <c r="AG449" s="19"/>
    </row>
    <row r="450" spans="2:33" ht="17.25" customHeight="1" x14ac:dyDescent="0.2">
      <c r="B450" s="100"/>
      <c r="C450" s="101"/>
      <c r="D450" s="102"/>
      <c r="E450" s="127" t="s">
        <v>502</v>
      </c>
      <c r="F450" s="127"/>
      <c r="G450" s="127"/>
      <c r="H450" s="127"/>
      <c r="I450" s="127"/>
      <c r="J450" s="105"/>
      <c r="K450" s="104"/>
      <c r="L450" s="104"/>
      <c r="M450" s="104"/>
      <c r="N450" s="104"/>
      <c r="O450" s="104"/>
      <c r="P450" s="104"/>
      <c r="Q450" s="104"/>
      <c r="R450" s="104"/>
      <c r="S450" s="104"/>
      <c r="T450" s="127" t="s">
        <v>503</v>
      </c>
      <c r="U450" s="127"/>
      <c r="V450" s="127"/>
      <c r="W450" s="127"/>
      <c r="X450" s="127"/>
      <c r="Y450" s="104"/>
      <c r="Z450" s="104"/>
      <c r="AA450" s="104"/>
      <c r="AB450" s="104"/>
      <c r="AC450" s="104"/>
      <c r="AD450" s="104"/>
      <c r="AE450" s="104"/>
      <c r="AF450" s="104"/>
      <c r="AG450" s="19"/>
    </row>
    <row r="451" spans="2:33" ht="17.25" customHeight="1" x14ac:dyDescent="0.2">
      <c r="B451" s="100"/>
      <c r="C451" s="101"/>
      <c r="D451" s="102"/>
      <c r="E451" s="127" t="s">
        <v>504</v>
      </c>
      <c r="F451" s="127"/>
      <c r="G451" s="127"/>
      <c r="H451" s="127"/>
      <c r="I451" s="127"/>
      <c r="J451" s="105"/>
      <c r="K451" s="104"/>
      <c r="L451" s="104"/>
      <c r="M451" s="104"/>
      <c r="N451" s="104"/>
      <c r="O451" s="104"/>
      <c r="P451" s="104"/>
      <c r="Q451" s="104"/>
      <c r="R451" s="104"/>
      <c r="S451" s="104"/>
      <c r="T451" s="127" t="s">
        <v>505</v>
      </c>
      <c r="U451" s="127"/>
      <c r="V451" s="127"/>
      <c r="W451" s="127"/>
      <c r="X451" s="127"/>
      <c r="Y451" s="104"/>
      <c r="Z451" s="104"/>
      <c r="AA451" s="104"/>
      <c r="AB451" s="104"/>
      <c r="AC451" s="104"/>
      <c r="AD451" s="104"/>
      <c r="AE451" s="104"/>
      <c r="AF451" s="104"/>
      <c r="AG451" s="19"/>
    </row>
    <row r="452" spans="2:33" ht="17.25" customHeight="1" x14ac:dyDescent="0.2">
      <c r="F452" s="109"/>
      <c r="G452" s="109"/>
      <c r="H452" s="109"/>
      <c r="I452" s="109"/>
      <c r="J452" s="109"/>
      <c r="K452" s="109"/>
      <c r="L452" s="109"/>
      <c r="M452" s="109"/>
      <c r="N452" s="109"/>
      <c r="O452" s="109"/>
      <c r="P452" s="109"/>
      <c r="Q452" s="109"/>
      <c r="R452" s="109"/>
      <c r="S452" s="109"/>
      <c r="T452" s="100"/>
      <c r="U452" s="110"/>
      <c r="V452" s="111"/>
      <c r="W452" s="112"/>
      <c r="X452" s="109"/>
      <c r="Y452" s="109"/>
      <c r="Z452" s="109"/>
      <c r="AA452" s="109"/>
      <c r="AB452" s="109"/>
      <c r="AC452" s="109"/>
      <c r="AD452" s="109"/>
      <c r="AE452" s="109"/>
      <c r="AF452" s="109"/>
      <c r="AG452" s="19"/>
    </row>
    <row r="453" spans="2:33" ht="17.25" customHeight="1" x14ac:dyDescent="0.2">
      <c r="B453" s="100"/>
      <c r="C453" s="110"/>
      <c r="D453" s="111"/>
      <c r="E453" s="112"/>
      <c r="F453" s="112"/>
      <c r="G453" s="113"/>
      <c r="H453" s="113"/>
      <c r="I453" s="114"/>
      <c r="J453" s="114"/>
      <c r="K453" s="113"/>
      <c r="L453" s="113"/>
      <c r="M453" s="113"/>
      <c r="N453" s="113"/>
      <c r="O453" s="113"/>
      <c r="P453" s="113"/>
      <c r="Q453" s="102"/>
      <c r="R453" s="102"/>
      <c r="S453" s="102"/>
      <c r="T453" s="100"/>
      <c r="U453" s="110"/>
      <c r="V453" s="111"/>
      <c r="W453" s="112"/>
      <c r="X453" s="102"/>
      <c r="Y453" s="102"/>
      <c r="Z453" s="102"/>
      <c r="AA453" s="102"/>
      <c r="AB453" s="102"/>
      <c r="AG453" s="19"/>
    </row>
    <row r="454" spans="2:33" ht="17.25" customHeight="1" x14ac:dyDescent="0.2">
      <c r="B454" s="100"/>
      <c r="C454" s="110"/>
      <c r="D454" s="111"/>
      <c r="E454" s="112"/>
      <c r="F454" s="112"/>
      <c r="G454" s="113"/>
      <c r="H454" s="113"/>
      <c r="I454" s="114"/>
      <c r="J454" s="114"/>
      <c r="K454" s="113"/>
      <c r="L454" s="113"/>
      <c r="M454" s="113"/>
      <c r="N454" s="113"/>
      <c r="O454" s="113"/>
      <c r="P454" s="113"/>
      <c r="Q454" s="102"/>
      <c r="R454" s="102"/>
      <c r="S454" s="102"/>
      <c r="T454" s="115"/>
      <c r="U454" s="116"/>
      <c r="V454" s="117"/>
      <c r="W454" s="118"/>
      <c r="X454" s="119"/>
      <c r="Y454" s="102"/>
      <c r="Z454" s="102"/>
      <c r="AA454" s="102"/>
      <c r="AB454" s="102"/>
      <c r="AG454" s="19"/>
    </row>
    <row r="455" spans="2:33" ht="17.25" customHeight="1" x14ac:dyDescent="0.2">
      <c r="B455" s="120"/>
      <c r="C455" s="121"/>
      <c r="D455" s="122"/>
      <c r="E455" s="128" t="s">
        <v>506</v>
      </c>
      <c r="F455" s="128"/>
      <c r="G455" s="128"/>
      <c r="H455" s="128"/>
      <c r="I455" s="128"/>
      <c r="J455" s="123"/>
      <c r="K455" s="112"/>
      <c r="L455" s="112"/>
      <c r="M455" s="112"/>
      <c r="N455" s="112"/>
      <c r="O455" s="112"/>
      <c r="P455" s="112"/>
      <c r="Q455" s="100"/>
      <c r="R455" s="100"/>
      <c r="S455" s="100"/>
      <c r="T455" s="129" t="s">
        <v>507</v>
      </c>
      <c r="U455" s="129"/>
      <c r="V455" s="129"/>
      <c r="W455" s="129"/>
      <c r="X455" s="129"/>
      <c r="Y455" s="100"/>
      <c r="Z455" s="100"/>
      <c r="AA455" s="124"/>
      <c r="AB455" s="100"/>
      <c r="AC455" s="120"/>
      <c r="AD455" s="120"/>
      <c r="AE455" s="120"/>
      <c r="AF455" s="120"/>
      <c r="AG455" s="19"/>
    </row>
    <row r="456" spans="2:33" ht="17.25" customHeight="1" x14ac:dyDescent="0.2">
      <c r="F456" s="125"/>
      <c r="G456" s="125"/>
      <c r="H456" s="125"/>
      <c r="I456" s="125"/>
      <c r="J456" s="125"/>
      <c r="K456" s="125"/>
      <c r="L456" s="125"/>
      <c r="M456" s="125"/>
      <c r="N456" s="125"/>
      <c r="O456" s="125"/>
      <c r="P456" s="125"/>
      <c r="Q456" s="125"/>
      <c r="R456" s="125"/>
      <c r="S456" s="125"/>
      <c r="T456" s="125"/>
      <c r="U456" s="125"/>
      <c r="V456" s="125"/>
      <c r="W456" s="125"/>
      <c r="X456" s="125"/>
      <c r="Y456" s="125"/>
      <c r="Z456" s="125"/>
      <c r="AA456" s="125"/>
      <c r="AB456" s="125"/>
      <c r="AC456" s="125"/>
      <c r="AD456" s="125"/>
      <c r="AE456" s="125"/>
      <c r="AF456" s="125"/>
      <c r="AG456" s="19"/>
    </row>
    <row r="457" spans="2:33" ht="17.25" customHeight="1" x14ac:dyDescent="0.2">
      <c r="I457"/>
      <c r="J457"/>
    </row>
    <row r="458" spans="2:33" ht="17.25" customHeight="1" x14ac:dyDescent="0.2">
      <c r="I458"/>
      <c r="J458"/>
    </row>
    <row r="459" spans="2:33" ht="17.25" customHeight="1" x14ac:dyDescent="0.2">
      <c r="I459"/>
      <c r="J459"/>
    </row>
    <row r="460" spans="2:33" ht="17.25" customHeight="1" x14ac:dyDescent="0.2">
      <c r="I460"/>
      <c r="J460"/>
    </row>
    <row r="461" spans="2:33" ht="17.25" customHeight="1" x14ac:dyDescent="0.2">
      <c r="I461"/>
      <c r="J461"/>
    </row>
    <row r="462" spans="2:33" ht="17.25" customHeight="1" x14ac:dyDescent="0.2">
      <c r="I462"/>
      <c r="J462"/>
    </row>
    <row r="463" spans="2:33" ht="17.25" customHeight="1" x14ac:dyDescent="0.2">
      <c r="I463"/>
      <c r="J463"/>
    </row>
    <row r="464" spans="2:33" ht="17.25" customHeight="1" x14ac:dyDescent="0.2">
      <c r="I464"/>
      <c r="J464"/>
    </row>
    <row r="465" spans="9:10" ht="17.25" customHeight="1" x14ac:dyDescent="0.2">
      <c r="I465"/>
      <c r="J465"/>
    </row>
    <row r="466" spans="9:10" ht="17.25" customHeight="1" x14ac:dyDescent="0.2">
      <c r="I466"/>
      <c r="J466"/>
    </row>
    <row r="467" spans="9:10" ht="17.25" customHeight="1" x14ac:dyDescent="0.2">
      <c r="I467"/>
      <c r="J467"/>
    </row>
    <row r="468" spans="9:10" ht="17.25" customHeight="1" x14ac:dyDescent="0.2">
      <c r="I468"/>
      <c r="J468"/>
    </row>
    <row r="469" spans="9:10" ht="17.25" customHeight="1" x14ac:dyDescent="0.2">
      <c r="I469"/>
      <c r="J469"/>
    </row>
    <row r="470" spans="9:10" ht="17.25" customHeight="1" x14ac:dyDescent="0.2">
      <c r="I470"/>
      <c r="J470"/>
    </row>
    <row r="471" spans="9:10" ht="17.25" customHeight="1" x14ac:dyDescent="0.2">
      <c r="I471"/>
      <c r="J471"/>
    </row>
    <row r="472" spans="9:10" ht="17.25" customHeight="1" x14ac:dyDescent="0.2">
      <c r="I472"/>
      <c r="J472"/>
    </row>
    <row r="473" spans="9:10" ht="17.25" customHeight="1" x14ac:dyDescent="0.2">
      <c r="I473"/>
      <c r="J473"/>
    </row>
    <row r="474" spans="9:10" ht="17.25" customHeight="1" x14ac:dyDescent="0.2">
      <c r="I474"/>
      <c r="J474"/>
    </row>
    <row r="475" spans="9:10" ht="17.25" customHeight="1" x14ac:dyDescent="0.2">
      <c r="I475"/>
      <c r="J475"/>
    </row>
    <row r="476" spans="9:10" ht="17.25" customHeight="1" x14ac:dyDescent="0.2">
      <c r="I476"/>
      <c r="J476"/>
    </row>
    <row r="477" spans="9:10" ht="17.25" customHeight="1" x14ac:dyDescent="0.2">
      <c r="I477"/>
      <c r="J477"/>
    </row>
    <row r="478" spans="9:10" ht="17.25" customHeight="1" x14ac:dyDescent="0.2">
      <c r="I478"/>
      <c r="J478"/>
    </row>
    <row r="479" spans="9:10" ht="17.25" customHeight="1" x14ac:dyDescent="0.2">
      <c r="I479"/>
      <c r="J479"/>
    </row>
    <row r="480" spans="9:10" ht="17.25" customHeight="1" x14ac:dyDescent="0.2">
      <c r="I480"/>
      <c r="J480"/>
    </row>
    <row r="481" spans="9:10" ht="17.25" customHeight="1" x14ac:dyDescent="0.2">
      <c r="I481"/>
      <c r="J481"/>
    </row>
    <row r="482" spans="9:10" ht="17.25" customHeight="1" x14ac:dyDescent="0.2">
      <c r="I482"/>
      <c r="J482"/>
    </row>
    <row r="483" spans="9:10" ht="17.25" customHeight="1" x14ac:dyDescent="0.2">
      <c r="I483"/>
      <c r="J483"/>
    </row>
    <row r="484" spans="9:10" ht="17.25" customHeight="1" x14ac:dyDescent="0.2">
      <c r="I484"/>
      <c r="J484"/>
    </row>
    <row r="485" spans="9:10" ht="17.25" customHeight="1" x14ac:dyDescent="0.2">
      <c r="I485"/>
      <c r="J485"/>
    </row>
    <row r="486" spans="9:10" ht="17.25" customHeight="1" x14ac:dyDescent="0.2">
      <c r="I486"/>
      <c r="J486"/>
    </row>
    <row r="487" spans="9:10" ht="17.25" customHeight="1" x14ac:dyDescent="0.2">
      <c r="I487"/>
      <c r="J487"/>
    </row>
    <row r="488" spans="9:10" ht="17.25" customHeight="1" x14ac:dyDescent="0.2">
      <c r="I488"/>
      <c r="J488"/>
    </row>
    <row r="489" spans="9:10" ht="17.25" customHeight="1" x14ac:dyDescent="0.2">
      <c r="I489"/>
      <c r="J489"/>
    </row>
    <row r="490" spans="9:10" ht="17.25" customHeight="1" x14ac:dyDescent="0.2">
      <c r="I490"/>
      <c r="J490"/>
    </row>
    <row r="491" spans="9:10" ht="17.25" customHeight="1" x14ac:dyDescent="0.2">
      <c r="I491"/>
      <c r="J491"/>
    </row>
    <row r="492" spans="9:10" ht="17.25" customHeight="1" x14ac:dyDescent="0.2">
      <c r="I492"/>
      <c r="J492"/>
    </row>
    <row r="493" spans="9:10" ht="17.25" customHeight="1" x14ac:dyDescent="0.2">
      <c r="I493"/>
      <c r="J493"/>
    </row>
    <row r="494" spans="9:10" ht="17.25" customHeight="1" x14ac:dyDescent="0.2">
      <c r="I494"/>
      <c r="J494"/>
    </row>
    <row r="495" spans="9:10" ht="17.25" customHeight="1" x14ac:dyDescent="0.2">
      <c r="I495"/>
      <c r="J495"/>
    </row>
    <row r="496" spans="9:10" ht="17.25" customHeight="1" x14ac:dyDescent="0.2">
      <c r="I496"/>
      <c r="J496"/>
    </row>
    <row r="497" spans="9:10" ht="17.25" customHeight="1" x14ac:dyDescent="0.2">
      <c r="I497"/>
      <c r="J497"/>
    </row>
    <row r="498" spans="9:10" ht="17.25" customHeight="1" x14ac:dyDescent="0.2">
      <c r="I498"/>
      <c r="J498"/>
    </row>
    <row r="499" spans="9:10" ht="17.25" customHeight="1" x14ac:dyDescent="0.2">
      <c r="I499"/>
      <c r="J499"/>
    </row>
    <row r="500" spans="9:10" ht="17.25" customHeight="1" x14ac:dyDescent="0.2">
      <c r="I500"/>
      <c r="J500"/>
    </row>
    <row r="501" spans="9:10" ht="17.25" customHeight="1" x14ac:dyDescent="0.2">
      <c r="I501"/>
      <c r="J501"/>
    </row>
    <row r="502" spans="9:10" ht="17.25" customHeight="1" x14ac:dyDescent="0.2">
      <c r="I502"/>
      <c r="J502"/>
    </row>
    <row r="503" spans="9:10" ht="17.25" customHeight="1" x14ac:dyDescent="0.2">
      <c r="I503"/>
      <c r="J503"/>
    </row>
    <row r="504" spans="9:10" ht="17.25" customHeight="1" x14ac:dyDescent="0.2">
      <c r="I504"/>
      <c r="J504"/>
    </row>
    <row r="505" spans="9:10" ht="17.25" customHeight="1" x14ac:dyDescent="0.2">
      <c r="I505"/>
      <c r="J505"/>
    </row>
  </sheetData>
  <mergeCells count="12">
    <mergeCell ref="C4:O4"/>
    <mergeCell ref="B1:AF1"/>
    <mergeCell ref="B2:C2"/>
    <mergeCell ref="D2:I2"/>
    <mergeCell ref="B3:C3"/>
    <mergeCell ref="D3:K3"/>
    <mergeCell ref="E450:I450"/>
    <mergeCell ref="T450:X450"/>
    <mergeCell ref="E451:I451"/>
    <mergeCell ref="T451:X451"/>
    <mergeCell ref="E455:I455"/>
    <mergeCell ref="T455:X455"/>
  </mergeCells>
  <pageMargins left="0.23622047244094491" right="0.23622047244094491" top="0.74803149606299213" bottom="0.74803149606299213" header="0.31496062992125984" footer="0.31496062992125984"/>
  <pageSetup paperSize="5" scale="45" fitToHeight="0" orientation="landscape" r:id="rId1"/>
  <headerFooter>
    <oddHeader xml:space="preserve">&amp;C&amp;"Arial,Negrita"&amp;12PROGRAMA ANUAL DE ADQUISIONES 2022
CALENDARIZACIÓN DEL GASTO 2022
&amp;"Arial,Normal"&amp;10
</oddHead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PAA 2022</vt:lpstr>
      <vt:lpstr>'PAA 2022'!Títulos_a_imprimir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FINANCIEROS</dc:creator>
  <cp:lastModifiedBy>SAF-D26L2</cp:lastModifiedBy>
  <cp:lastPrinted>2021-10-26T00:36:01Z</cp:lastPrinted>
  <dcterms:created xsi:type="dcterms:W3CDTF">2021-10-26T00:35:09Z</dcterms:created>
  <dcterms:modified xsi:type="dcterms:W3CDTF">2022-04-25T20:34:09Z</dcterms:modified>
</cp:coreProperties>
</file>